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omments7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2\"/>
    </mc:Choice>
  </mc:AlternateContent>
  <xr:revisionPtr revIDLastSave="0" documentId="13_ncr:1_{B34744F6-D176-4EC8-BF91-143AAB0DE6AD}" xr6:coauthVersionLast="45" xr6:coauthVersionMax="45" xr10:uidLastSave="{00000000-0000-0000-0000-000000000000}"/>
  <bookViews>
    <workbookView xWindow="1200" yWindow="960" windowWidth="23415" windowHeight="15225" activeTab="3" xr2:uid="{00000000-000D-0000-FFFF-FFFF00000000}"/>
  </bookViews>
  <sheets>
    <sheet name="Oppgave N2.2" sheetId="6" r:id="rId1"/>
    <sheet name="Oppgave N2.3" sheetId="3" r:id="rId2"/>
    <sheet name="Oppgave N2.4" sheetId="4" r:id="rId3"/>
    <sheet name="Oppgave N2.5" sheetId="2" r:id="rId4"/>
    <sheet name="Oppgave N2.6" sheetId="7" r:id="rId5"/>
    <sheet name="Oppgave N2.7" sheetId="8" r:id="rId6"/>
    <sheet name="Avskrivninger over tid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8" l="1"/>
  <c r="G9" i="8"/>
  <c r="H9" i="8"/>
  <c r="E9" i="8"/>
  <c r="D9" i="8"/>
  <c r="C18" i="7"/>
  <c r="C12" i="7"/>
  <c r="C8" i="7"/>
  <c r="B7" i="8" l="1"/>
  <c r="C5" i="8"/>
  <c r="D5" i="8" s="1"/>
  <c r="C3" i="8"/>
  <c r="D3" i="8" s="1"/>
  <c r="E3" i="8" s="1"/>
  <c r="F3" i="8" s="1"/>
  <c r="G3" i="8" s="1"/>
  <c r="H3" i="8" s="1"/>
  <c r="D6" i="8" l="1"/>
  <c r="D7" i="8" s="1"/>
  <c r="E5" i="8"/>
  <c r="C6" i="8"/>
  <c r="C7" i="8" s="1"/>
  <c r="E6" i="8" l="1"/>
  <c r="E7" i="8" s="1"/>
  <c r="F5" i="8"/>
  <c r="F6" i="8" l="1"/>
  <c r="F7" i="8" s="1"/>
  <c r="G5" i="8"/>
  <c r="G6" i="8" l="1"/>
  <c r="G7" i="8" s="1"/>
  <c r="H5" i="8"/>
  <c r="H6" i="8" s="1"/>
  <c r="H7" i="8" s="1"/>
  <c r="C21" i="7" l="1"/>
  <c r="B21" i="7"/>
  <c r="C20" i="7"/>
  <c r="C19" i="7"/>
  <c r="B19" i="7"/>
  <c r="C14" i="7"/>
  <c r="C15" i="7" s="1"/>
  <c r="B14" i="7"/>
  <c r="B12" i="7"/>
  <c r="C11" i="7"/>
  <c r="B11" i="7"/>
  <c r="B7" i="7"/>
  <c r="D10" i="3"/>
  <c r="F8" i="3"/>
  <c r="D8" i="3"/>
  <c r="F7" i="6"/>
  <c r="C6" i="6"/>
  <c r="B7" i="6" s="1"/>
  <c r="B8" i="6" s="1"/>
  <c r="D4" i="6"/>
  <c r="E4" i="6" s="1"/>
  <c r="D6" i="6" l="1"/>
  <c r="C7" i="6" s="1"/>
  <c r="F4" i="6"/>
  <c r="F6" i="6" s="1"/>
  <c r="E7" i="6" s="1"/>
  <c r="F8" i="6" s="1"/>
  <c r="E6" i="6"/>
  <c r="D7" i="6" s="1"/>
  <c r="D8" i="6" s="1"/>
  <c r="D19" i="7"/>
  <c r="D21" i="7"/>
  <c r="B15" i="7"/>
  <c r="B20" i="7"/>
  <c r="D20" i="7" s="1"/>
  <c r="C22" i="7"/>
  <c r="D23" i="7" s="1"/>
  <c r="C8" i="6"/>
  <c r="E8" i="6" l="1"/>
  <c r="G8" i="6" s="1"/>
  <c r="B6" i="4"/>
  <c r="B7" i="4" s="1"/>
  <c r="B8" i="4" s="1"/>
  <c r="B9" i="4" s="1"/>
  <c r="B10" i="4" s="1"/>
  <c r="B11" i="4" s="1"/>
  <c r="B12" i="4" s="1"/>
  <c r="B13" i="4" s="1"/>
  <c r="B14" i="4" s="1"/>
  <c r="B15" i="4" s="1"/>
  <c r="D12" i="4" l="1"/>
  <c r="D6" i="4"/>
  <c r="J24" i="3"/>
  <c r="J23" i="3"/>
  <c r="J21" i="3"/>
  <c r="J20" i="3"/>
  <c r="B22" i="3" l="1"/>
  <c r="C16" i="3" s="1"/>
  <c r="C12" i="3"/>
  <c r="C11" i="3"/>
  <c r="D11" i="3" s="1"/>
  <c r="K21" i="3" s="1"/>
  <c r="D9" i="3"/>
  <c r="N9" i="3" s="1"/>
  <c r="C8" i="3"/>
  <c r="C9" i="3" s="1"/>
  <c r="N7" i="3"/>
  <c r="J15" i="3"/>
  <c r="M15" i="3"/>
  <c r="M8" i="3"/>
  <c r="M9" i="3"/>
  <c r="M10" i="3"/>
  <c r="M11" i="3"/>
  <c r="M12" i="3"/>
  <c r="M13" i="3"/>
  <c r="M14" i="3"/>
  <c r="M16" i="3"/>
  <c r="M17" i="3"/>
  <c r="M7" i="3"/>
  <c r="J7" i="3"/>
  <c r="J9" i="3"/>
  <c r="J10" i="3"/>
  <c r="J11" i="3"/>
  <c r="J12" i="3"/>
  <c r="J13" i="3"/>
  <c r="J14" i="3"/>
  <c r="J16" i="3"/>
  <c r="J17" i="3"/>
  <c r="J8" i="3"/>
  <c r="E12" i="4"/>
  <c r="E18" i="4"/>
  <c r="E6" i="4"/>
  <c r="N10" i="3"/>
  <c r="B21" i="1"/>
  <c r="B22" i="1"/>
  <c r="B23" i="1"/>
  <c r="B24" i="1"/>
  <c r="B25" i="1"/>
  <c r="B26" i="1"/>
  <c r="B27" i="1"/>
  <c r="B28" i="1"/>
  <c r="B29" i="1"/>
  <c r="B30" i="1"/>
  <c r="B20" i="1"/>
  <c r="E19" i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E6" i="1"/>
  <c r="E22" i="1" s="1"/>
  <c r="E7" i="1"/>
  <c r="E23" i="1" s="1"/>
  <c r="E8" i="1"/>
  <c r="F8" i="1" s="1"/>
  <c r="G8" i="1" s="1"/>
  <c r="H8" i="1" s="1"/>
  <c r="I8" i="1" s="1"/>
  <c r="J8" i="1" s="1"/>
  <c r="K8" i="1" s="1"/>
  <c r="L8" i="1" s="1"/>
  <c r="M8" i="1" s="1"/>
  <c r="N8" i="1" s="1"/>
  <c r="O8" i="1" s="1"/>
  <c r="E9" i="1"/>
  <c r="E25" i="1" s="1"/>
  <c r="E10" i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E12" i="1"/>
  <c r="E28" i="1" s="1"/>
  <c r="E13" i="1"/>
  <c r="E29" i="1" s="1"/>
  <c r="E14" i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E5" i="1"/>
  <c r="G6" i="2"/>
  <c r="G7" i="2"/>
  <c r="E4" i="2"/>
  <c r="E5" i="2"/>
  <c r="E9" i="2"/>
  <c r="G9" i="2" s="1"/>
  <c r="A22" i="1"/>
  <c r="A23" i="1"/>
  <c r="A24" i="1"/>
  <c r="A25" i="1"/>
  <c r="A26" i="1"/>
  <c r="A27" i="1"/>
  <c r="A28" i="1"/>
  <c r="A29" i="1"/>
  <c r="A21" i="1"/>
  <c r="D15" i="1"/>
  <c r="F20" i="1"/>
  <c r="G20" i="1"/>
  <c r="H20" i="1"/>
  <c r="I20" i="1"/>
  <c r="J20" i="1"/>
  <c r="K20" i="1"/>
  <c r="L20" i="1"/>
  <c r="M20" i="1"/>
  <c r="N20" i="1"/>
  <c r="O20" i="1"/>
  <c r="E26" i="1"/>
  <c r="E20" i="1"/>
  <c r="D21" i="1"/>
  <c r="D22" i="1"/>
  <c r="D23" i="1"/>
  <c r="D24" i="1"/>
  <c r="D25" i="1"/>
  <c r="D26" i="1"/>
  <c r="D27" i="1"/>
  <c r="D28" i="1"/>
  <c r="D29" i="1"/>
  <c r="D30" i="1"/>
  <c r="D20" i="1"/>
  <c r="C21" i="1"/>
  <c r="C22" i="1"/>
  <c r="C23" i="1"/>
  <c r="C24" i="1"/>
  <c r="C25" i="1"/>
  <c r="C26" i="1"/>
  <c r="C27" i="1"/>
  <c r="C28" i="1"/>
  <c r="C29" i="1"/>
  <c r="C30" i="1"/>
  <c r="C20" i="1"/>
  <c r="F3" i="1"/>
  <c r="G3" i="1" s="1"/>
  <c r="H3" i="1" s="1"/>
  <c r="I3" i="1" s="1"/>
  <c r="J3" i="1" s="1"/>
  <c r="K3" i="1" s="1"/>
  <c r="L3" i="1" s="1"/>
  <c r="M3" i="1" s="1"/>
  <c r="N3" i="1" s="1"/>
  <c r="O3" i="1" s="1"/>
  <c r="F13" i="1" l="1"/>
  <c r="G13" i="1" s="1"/>
  <c r="H13" i="1" s="1"/>
  <c r="I13" i="1" s="1"/>
  <c r="J13" i="1" s="1"/>
  <c r="K13" i="1" s="1"/>
  <c r="L13" i="1" s="1"/>
  <c r="M13" i="1" s="1"/>
  <c r="N13" i="1" s="1"/>
  <c r="O13" i="1" s="1"/>
  <c r="E27" i="1"/>
  <c r="E24" i="1"/>
  <c r="B17" i="3"/>
  <c r="B19" i="3" s="1"/>
  <c r="C13" i="3"/>
  <c r="C14" i="3" s="1"/>
  <c r="N8" i="3"/>
  <c r="K10" i="3"/>
  <c r="K9" i="3"/>
  <c r="B23" i="3"/>
  <c r="D12" i="3" s="1"/>
  <c r="N12" i="3" s="1"/>
  <c r="D16" i="3"/>
  <c r="K22" i="3" s="1"/>
  <c r="K8" i="3"/>
  <c r="F7" i="1"/>
  <c r="G7" i="1" s="1"/>
  <c r="H7" i="1" s="1"/>
  <c r="I7" i="1" s="1"/>
  <c r="J7" i="1" s="1"/>
  <c r="K7" i="1" s="1"/>
  <c r="L7" i="1" s="1"/>
  <c r="M7" i="1" s="1"/>
  <c r="N7" i="1" s="1"/>
  <c r="O7" i="1" s="1"/>
  <c r="C17" i="3"/>
  <c r="D17" i="3"/>
  <c r="K23" i="3" s="1"/>
  <c r="F9" i="1"/>
  <c r="G9" i="1" s="1"/>
  <c r="H9" i="1" s="1"/>
  <c r="I9" i="1" s="1"/>
  <c r="J9" i="1" s="1"/>
  <c r="K9" i="1" s="1"/>
  <c r="L9" i="1" s="1"/>
  <c r="M9" i="1" s="1"/>
  <c r="N9" i="1" s="1"/>
  <c r="O9" i="1" s="1"/>
  <c r="F12" i="1"/>
  <c r="G12" i="1" s="1"/>
  <c r="H12" i="1" s="1"/>
  <c r="I12" i="1" s="1"/>
  <c r="J12" i="1" s="1"/>
  <c r="K12" i="1" s="1"/>
  <c r="L12" i="1" s="1"/>
  <c r="M12" i="1" s="1"/>
  <c r="N12" i="1" s="1"/>
  <c r="O12" i="1" s="1"/>
  <c r="F6" i="1"/>
  <c r="G6" i="1" s="1"/>
  <c r="H6" i="1" s="1"/>
  <c r="I6" i="1" s="1"/>
  <c r="J6" i="1" s="1"/>
  <c r="K6" i="1" s="1"/>
  <c r="L6" i="1" s="1"/>
  <c r="M6" i="1" s="1"/>
  <c r="N6" i="1" s="1"/>
  <c r="O6" i="1" s="1"/>
  <c r="E8" i="2"/>
  <c r="E11" i="2" s="1"/>
  <c r="G5" i="2"/>
  <c r="G11" i="2" s="1"/>
  <c r="N29" i="1"/>
  <c r="J29" i="1"/>
  <c r="F29" i="1"/>
  <c r="L27" i="1"/>
  <c r="H27" i="1"/>
  <c r="L29" i="1"/>
  <c r="H29" i="1"/>
  <c r="N27" i="1"/>
  <c r="J27" i="1"/>
  <c r="F27" i="1"/>
  <c r="E15" i="1"/>
  <c r="N26" i="1"/>
  <c r="L26" i="1"/>
  <c r="J26" i="1"/>
  <c r="H26" i="1"/>
  <c r="F26" i="1"/>
  <c r="N24" i="1"/>
  <c r="L24" i="1"/>
  <c r="J24" i="1"/>
  <c r="H24" i="1"/>
  <c r="F24" i="1"/>
  <c r="O29" i="1"/>
  <c r="M29" i="1"/>
  <c r="K29" i="1"/>
  <c r="I29" i="1"/>
  <c r="G29" i="1"/>
  <c r="O27" i="1"/>
  <c r="M27" i="1"/>
  <c r="K27" i="1"/>
  <c r="I27" i="1"/>
  <c r="G27" i="1"/>
  <c r="O26" i="1"/>
  <c r="M26" i="1"/>
  <c r="K26" i="1"/>
  <c r="I26" i="1"/>
  <c r="G26" i="1"/>
  <c r="O24" i="1"/>
  <c r="M24" i="1"/>
  <c r="K24" i="1"/>
  <c r="I24" i="1"/>
  <c r="G24" i="1"/>
  <c r="K22" i="1"/>
  <c r="F30" i="1"/>
  <c r="N30" i="1"/>
  <c r="L30" i="1"/>
  <c r="J30" i="1"/>
  <c r="H30" i="1"/>
  <c r="O30" i="1"/>
  <c r="M30" i="1"/>
  <c r="K30" i="1"/>
  <c r="I30" i="1"/>
  <c r="G30" i="1"/>
  <c r="E21" i="1"/>
  <c r="F5" i="1"/>
  <c r="O23" i="1" l="1"/>
  <c r="J23" i="1"/>
  <c r="H23" i="1"/>
  <c r="G28" i="1"/>
  <c r="N23" i="1"/>
  <c r="H25" i="1"/>
  <c r="L23" i="1"/>
  <c r="L25" i="1"/>
  <c r="F25" i="1"/>
  <c r="K25" i="1"/>
  <c r="J25" i="1"/>
  <c r="N22" i="1"/>
  <c r="H28" i="1"/>
  <c r="I22" i="1"/>
  <c r="G25" i="1"/>
  <c r="M22" i="1"/>
  <c r="O22" i="1"/>
  <c r="L28" i="1"/>
  <c r="M25" i="1"/>
  <c r="E31" i="1"/>
  <c r="O25" i="1"/>
  <c r="L22" i="1"/>
  <c r="D13" i="3"/>
  <c r="D14" i="3" s="1"/>
  <c r="D15" i="3" s="1"/>
  <c r="N15" i="3" s="1"/>
  <c r="N18" i="3" s="1"/>
  <c r="M20" i="3" s="1"/>
  <c r="K12" i="3"/>
  <c r="C15" i="3"/>
  <c r="C19" i="3"/>
  <c r="N11" i="3"/>
  <c r="P11" i="3" s="1"/>
  <c r="K16" i="3"/>
  <c r="P16" i="3" s="1"/>
  <c r="K17" i="3"/>
  <c r="P17" i="3" s="1"/>
  <c r="F15" i="1"/>
  <c r="G23" i="1"/>
  <c r="I23" i="1"/>
  <c r="F22" i="1"/>
  <c r="K23" i="1"/>
  <c r="K28" i="1"/>
  <c r="H22" i="1"/>
  <c r="G22" i="1"/>
  <c r="M23" i="1"/>
  <c r="I25" i="1"/>
  <c r="O28" i="1"/>
  <c r="J22" i="1"/>
  <c r="F23" i="1"/>
  <c r="N25" i="1"/>
  <c r="I28" i="1"/>
  <c r="M28" i="1"/>
  <c r="F28" i="1"/>
  <c r="J28" i="1"/>
  <c r="N28" i="1"/>
  <c r="G5" i="1"/>
  <c r="G21" i="1" s="1"/>
  <c r="F21" i="1"/>
  <c r="N13" i="3" l="1"/>
  <c r="P18" i="3"/>
  <c r="M23" i="3" s="1"/>
  <c r="N14" i="3"/>
  <c r="K14" i="3"/>
  <c r="K18" i="3" s="1"/>
  <c r="M24" i="3" s="1"/>
  <c r="D19" i="3"/>
  <c r="F31" i="1"/>
  <c r="G31" i="1"/>
  <c r="G15" i="1"/>
  <c r="H5" i="1"/>
  <c r="H15" i="1" l="1"/>
  <c r="I5" i="1"/>
  <c r="H21" i="1"/>
  <c r="H31" i="1" s="1"/>
  <c r="I15" i="1" l="1"/>
  <c r="J5" i="1"/>
  <c r="I21" i="1"/>
  <c r="I31" i="1" s="1"/>
  <c r="J15" i="1" l="1"/>
  <c r="K5" i="1"/>
  <c r="K21" i="1" s="1"/>
  <c r="K31" i="1" s="1"/>
  <c r="J21" i="1"/>
  <c r="J31" i="1" s="1"/>
  <c r="L5" i="1" l="1"/>
  <c r="L21" i="1" s="1"/>
  <c r="L31" i="1" s="1"/>
  <c r="K15" i="1"/>
  <c r="L15" i="1" l="1"/>
  <c r="M5" i="1"/>
  <c r="N5" i="1" l="1"/>
  <c r="M15" i="1"/>
  <c r="M21" i="1"/>
  <c r="M31" i="1" s="1"/>
  <c r="N15" i="1" l="1"/>
  <c r="O5" i="1"/>
  <c r="O15" i="1" s="1"/>
  <c r="N21" i="1"/>
  <c r="N31" i="1" s="1"/>
  <c r="O21" i="1" l="1"/>
  <c r="O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>Med dette regnearket kan du budsjettere utviklingen i arbeidskapital i oppgave 2N.2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B7" authorId="0" shapeId="0" xr:uid="{00000000-0006-0000-0000-000002000000}">
      <text>
        <r>
          <rPr>
            <sz val="9"/>
            <color indexed="81"/>
            <rFont val="Tahoma"/>
            <family val="2"/>
          </rPr>
          <t>Arbeidskapital knyttet til omsetning i første driftsår henføres til tidspunkt null, jfr. del 2.2 i læreboken.</t>
        </r>
      </text>
    </comment>
    <comment ref="G7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Arbeidskapitalprosent
=Arbeidskapital/Omsetning
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Ny arbeidskapital summert for alle år. 
Siden den arbeidskapitalen som bindes ved økende omsetning blir frigjort når omsetningen synker, skal denne kontrollsummen være lik null.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hjelper deg med oppgave 2N.3 ved at du kan kontrollere dine manuelle beregninger i delspørsmål a (kolonnene A-H), 
og forstå forskjellen mellom resultat og likviditet i delspørsmål b (kolonnene J-P)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Dekningsgrad
</t>
        </r>
      </text>
    </comment>
    <comment ref="H11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Saldosats
</t>
        </r>
      </text>
    </comment>
    <comment ref="H12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Rentesats
</t>
        </r>
      </text>
    </comment>
    <comment ref="H14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Skattesats
</t>
        </r>
      </text>
    </comment>
    <comment ref="H17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Arbeidskapitalprosent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PIG</author>
  </authors>
  <commentList>
    <comment ref="A1" authorId="0" shapeId="0" xr:uid="{00000000-0006-0000-0200-000001000000}">
      <text>
        <r>
          <rPr>
            <sz val="11"/>
            <color indexed="81"/>
            <rFont val="Tahoma"/>
            <family val="2"/>
          </rPr>
          <t>Dette regnearket brukes til beregningene i oppgave 2N.4.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Pris i år null
</t>
        </r>
      </text>
    </comment>
    <comment ref="D6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Her ligger det en funksjon som bestemmer teksten avhengig av om prisendringen er positiv eller negativ.
</t>
        </r>
      </text>
    </comment>
    <comment ref="D12" authorId="0" shapeId="0" xr:uid="{00000000-0006-0000-0200-000004000000}">
      <text>
        <r>
          <rPr>
            <sz val="9"/>
            <color indexed="81"/>
            <rFont val="Tahoma"/>
            <family val="2"/>
          </rPr>
          <t xml:space="preserve">Her ligger det en funksjon som bestemmer teksten avhengig av om prisendringen er positiv eller negativ.
</t>
        </r>
      </text>
    </comment>
    <comment ref="E15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Investeringsbeløp før avskrivning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Dette regnearket kan du bruke til å budsjettere samlet investering. Når du klikker på pluss-tegnet over J-kolonnen ser du hvordan samlet avskrivning beregnes. 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>Dette regnearket kan du bruke til å: 
1 – Sammenligne prisen på en spesiell vare ved ulike tidspunkter (linjene 4–7)
2 – Beregne nødvendig arbeidsinnsats for en vare ved alternative tidspunkter (linjene 10–14)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" authorId="0" shapeId="0" xr:uid="{00000000-0006-0000-0500-000002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7" authorId="0" shapeId="0" xr:uid="{00000000-0006-0000-0500-000003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8" authorId="0" shapeId="0" xr:uid="{00000000-0006-0000-0500-000004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22" authorId="0" shapeId="0" xr:uid="{00000000-0006-0000-0500-000005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23" authorId="0" shapeId="0" xr:uid="{00000000-0006-0000-0500-000006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>Ved hjelp av dette regnearket kan du budsjettere skatteutbetalingen for en bedrift som enkelte år ikke er i skatteposisjon. 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1" shapeId="0" xr:uid="{00000000-0006-0000-0600-000002000000}">
      <text>
        <r>
          <rPr>
            <sz val="9"/>
            <color indexed="81"/>
            <rFont val="Tahoma"/>
            <family val="2"/>
          </rPr>
          <t xml:space="preserve">Skattesats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Dette regnearket viser hvordan bokført verdi i ulike saldogrupper utvikler seg over tid.Fet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<sst xmlns="http://schemas.openxmlformats.org/spreadsheetml/2006/main" count="147" uniqueCount="106">
  <si>
    <t>Gruppe</t>
  </si>
  <si>
    <t>Kontormaskiner o.l</t>
  </si>
  <si>
    <t>Saldosats</t>
  </si>
  <si>
    <t>Vogntog,lastebiler,varebiler osv.</t>
  </si>
  <si>
    <t>Skip,fartøyer,rigger m.v.</t>
  </si>
  <si>
    <t>Anlegg for overføring og distribusjon av elektrisk kraft m.v.</t>
  </si>
  <si>
    <t>Bygg og anlegg, hoteller</t>
  </si>
  <si>
    <t>Forretningsbygg</t>
  </si>
  <si>
    <t>Direkte kostnadsførte investeringer</t>
  </si>
  <si>
    <t>Tomter</t>
  </si>
  <si>
    <t>a</t>
  </si>
  <si>
    <t>b</t>
  </si>
  <si>
    <t>c</t>
  </si>
  <si>
    <t>d</t>
  </si>
  <si>
    <t>e</t>
  </si>
  <si>
    <t>f</t>
  </si>
  <si>
    <t>h</t>
  </si>
  <si>
    <t>i</t>
  </si>
  <si>
    <t>g</t>
  </si>
  <si>
    <t>År</t>
  </si>
  <si>
    <t>Bokførte verdier</t>
  </si>
  <si>
    <t>Avskrivinger</t>
  </si>
  <si>
    <t>Sum</t>
  </si>
  <si>
    <t>Tomt</t>
  </si>
  <si>
    <t>mål</t>
  </si>
  <si>
    <t>Enhet</t>
  </si>
  <si>
    <t>Bygning</t>
  </si>
  <si>
    <t>Maskiner</t>
  </si>
  <si>
    <t>Kontormaskiner</t>
  </si>
  <si>
    <t>Opplæring</t>
  </si>
  <si>
    <t>personer</t>
  </si>
  <si>
    <t>Anleggsinvestering</t>
  </si>
  <si>
    <t>Arbeidskapital</t>
  </si>
  <si>
    <t>Samlet investering</t>
  </si>
  <si>
    <t>Post</t>
  </si>
  <si>
    <t>Antall</t>
  </si>
  <si>
    <t>Avskrivining</t>
  </si>
  <si>
    <t>Personbiler,traktorer,andre rullende maskiner</t>
  </si>
  <si>
    <t>Les dette</t>
  </si>
  <si>
    <t xml:space="preserve"> </t>
  </si>
  <si>
    <t xml:space="preserve">Investering </t>
  </si>
  <si>
    <t>Fly,helikoptre</t>
  </si>
  <si>
    <t>Type</t>
  </si>
  <si>
    <r>
      <t>m</t>
    </r>
    <r>
      <rPr>
        <vertAlign val="superscript"/>
        <sz val="11"/>
        <color theme="1"/>
        <rFont val="Times New Roman"/>
        <family val="1"/>
      </rPr>
      <t>2</t>
    </r>
  </si>
  <si>
    <t>Investering</t>
  </si>
  <si>
    <t>Omsetning</t>
  </si>
  <si>
    <t>Dekningsbidrag</t>
  </si>
  <si>
    <t>Avskrivninger</t>
  </si>
  <si>
    <t>Renter</t>
  </si>
  <si>
    <t>Skattbart overskudd</t>
  </si>
  <si>
    <t xml:space="preserve">Lån </t>
  </si>
  <si>
    <t>Avdrag</t>
  </si>
  <si>
    <t>Skatt</t>
  </si>
  <si>
    <t xml:space="preserve">Ervervet forretningsverdi (goodwill) </t>
  </si>
  <si>
    <t>Delspørsmål a</t>
  </si>
  <si>
    <t>Delspørsmål b</t>
  </si>
  <si>
    <t>Delspørsmål d</t>
  </si>
  <si>
    <t>Årlig prisstigning</t>
  </si>
  <si>
    <t>Dagens pris</t>
  </si>
  <si>
    <t>Pris</t>
  </si>
  <si>
    <t>Prisstigning</t>
  </si>
  <si>
    <t>Antall år</t>
  </si>
  <si>
    <t>Delspørsmål c</t>
  </si>
  <si>
    <t>Resultat etter skatt</t>
  </si>
  <si>
    <t>Likviditetsbudsjett</t>
  </si>
  <si>
    <t>Resultatbudsjett</t>
  </si>
  <si>
    <t>Differanse</t>
  </si>
  <si>
    <t>Endring arbeidskapital</t>
  </si>
  <si>
    <t>Kontantstrøm etter skatt</t>
  </si>
  <si>
    <t>Salgspris</t>
  </si>
  <si>
    <t>Salgsbudsjett</t>
  </si>
  <si>
    <t>Lånebeløp/avdrag</t>
  </si>
  <si>
    <t>år</t>
  </si>
  <si>
    <t>Bokført verdi</t>
  </si>
  <si>
    <t>Samlet avskrivning</t>
  </si>
  <si>
    <t>tusen kr</t>
  </si>
  <si>
    <t>Faste kostnader</t>
  </si>
  <si>
    <t>Pris, kroner</t>
  </si>
  <si>
    <t>Volum, enheter</t>
  </si>
  <si>
    <t>Omsetning, 1 000 kroner</t>
  </si>
  <si>
    <t>Arbeidskapital, 1 000 kroner</t>
  </si>
  <si>
    <t>Investering i arbeidskapital, 1 000 kroner</t>
  </si>
  <si>
    <t>a)</t>
  </si>
  <si>
    <t>Konsumprisindeks</t>
  </si>
  <si>
    <t>1960-pris i 1960-kroner</t>
  </si>
  <si>
    <t>b)</t>
  </si>
  <si>
    <t>Nominell pris</t>
  </si>
  <si>
    <t>Nominell lønn</t>
  </si>
  <si>
    <t>Lønn pr. time</t>
  </si>
  <si>
    <t>Minutter pr. flaske</t>
  </si>
  <si>
    <t>%-vis endring</t>
  </si>
  <si>
    <t>Generell nominell prisutvikling</t>
  </si>
  <si>
    <t>Spesiell nominell prisutvikling</t>
  </si>
  <si>
    <t>Nominell lønnsutvikling</t>
  </si>
  <si>
    <t>Lønn 2008 i 1960-kjøpekraft</t>
  </si>
  <si>
    <t>Reallønnsøkning fra 1960 til 2008</t>
  </si>
  <si>
    <t>Fremført underskudd</t>
  </si>
  <si>
    <t>Til beskatning</t>
  </si>
  <si>
    <t>Kontantstrøm til  egenkapitalen etter skatt</t>
  </si>
  <si>
    <t>Pris tusen kr/enhet</t>
  </si>
  <si>
    <t>Beløp tusen kr</t>
  </si>
  <si>
    <t>1960-pris i 2018-kroner</t>
  </si>
  <si>
    <t>2018-pris i 1960-kroner</t>
  </si>
  <si>
    <t>2018-pris i 2018-kroner</t>
  </si>
  <si>
    <t>Skattbart resultat ( tusen kroner)</t>
  </si>
  <si>
    <t>Skatt uten fremførbart underskudd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</si>
</sst>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kr&quot;\ #,##0.00;[Red]&quot;kr&quot;\ \-#,##0.00"/>
    <numFmt numFmtId="43" formatCode="_ * #,##0.00_ ;_ * \-#,##0.00_ ;_ * &quot;-&quot;??_ ;_ @_ "/>
    <numFmt numFmtId="164" formatCode="_ * #,##0_ ;_ * \-#,##0_ ;_ * &quot;-&quot;??_ ;_ @_ "/>
    <numFmt numFmtId="165" formatCode="#,##0.0"/>
    <numFmt numFmtId="166" formatCode="0.0\ 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Times New Roman"/>
      <family val="1"/>
    </font>
    <font>
      <sz val="11"/>
      <color rgb="FF000000"/>
      <name val="Times New Roman"/>
      <family val="1"/>
    </font>
    <font>
      <sz val="11"/>
      <color indexed="81"/>
      <name val="Times New Roman"/>
      <family val="1"/>
    </font>
    <font>
      <sz val="11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82">
    <xf numFmtId="0" fontId="0" fillId="0" borderId="0" xfId="0"/>
    <xf numFmtId="0" fontId="0" fillId="0" borderId="0" xfId="0" applyAlignment="1">
      <alignment horizontal="right"/>
    </xf>
    <xf numFmtId="9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9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0" borderId="3" xfId="0" applyBorder="1"/>
    <xf numFmtId="3" fontId="0" fillId="0" borderId="3" xfId="0" applyNumberFormat="1" applyBorder="1"/>
    <xf numFmtId="3" fontId="0" fillId="0" borderId="1" xfId="0" applyNumberForma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3" fontId="5" fillId="0" borderId="0" xfId="0" applyNumberFormat="1" applyFont="1"/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3" xfId="0" applyFont="1" applyBorder="1"/>
    <xf numFmtId="3" fontId="4" fillId="0" borderId="3" xfId="0" applyNumberFormat="1" applyFont="1" applyBorder="1"/>
    <xf numFmtId="1" fontId="4" fillId="0" borderId="0" xfId="0" applyNumberFormat="1" applyFont="1"/>
    <xf numFmtId="9" fontId="5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8" fontId="4" fillId="0" borderId="0" xfId="0" applyNumberFormat="1" applyFont="1"/>
    <xf numFmtId="0" fontId="4" fillId="0" borderId="2" xfId="0" applyFont="1" applyBorder="1"/>
    <xf numFmtId="3" fontId="4" fillId="0" borderId="2" xfId="0" applyNumberFormat="1" applyFont="1" applyBorder="1"/>
    <xf numFmtId="0" fontId="4" fillId="0" borderId="3" xfId="0" applyFont="1" applyFill="1" applyBorder="1"/>
    <xf numFmtId="0" fontId="0" fillId="0" borderId="0" xfId="0" applyAlignment="1">
      <alignment horizontal="right"/>
    </xf>
    <xf numFmtId="164" fontId="5" fillId="0" borderId="0" xfId="1" applyNumberFormat="1" applyFont="1"/>
    <xf numFmtId="164" fontId="4" fillId="0" borderId="0" xfId="0" applyNumberFormat="1" applyFont="1"/>
    <xf numFmtId="164" fontId="4" fillId="0" borderId="0" xfId="1" applyNumberFormat="1" applyFont="1"/>
    <xf numFmtId="2" fontId="4" fillId="0" borderId="0" xfId="0" applyNumberFormat="1" applyFont="1"/>
    <xf numFmtId="166" fontId="4" fillId="0" borderId="0" xfId="3" applyNumberFormat="1" applyFont="1"/>
    <xf numFmtId="0" fontId="5" fillId="0" borderId="1" xfId="0" applyFont="1" applyBorder="1"/>
    <xf numFmtId="2" fontId="4" fillId="0" borderId="1" xfId="0" applyNumberFormat="1" applyFont="1" applyBorder="1"/>
    <xf numFmtId="1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166" fontId="4" fillId="0" borderId="3" xfId="3" applyNumberFormat="1" applyFont="1" applyBorder="1"/>
    <xf numFmtId="165" fontId="4" fillId="0" borderId="0" xfId="0" applyNumberFormat="1" applyFont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1" fontId="4" fillId="0" borderId="0" xfId="0" applyNumberFormat="1" applyFont="1" applyBorder="1"/>
    <xf numFmtId="9" fontId="5" fillId="0" borderId="0" xfId="0" applyNumberFormat="1" applyFont="1" applyBorder="1"/>
    <xf numFmtId="3" fontId="4" fillId="0" borderId="0" xfId="0" applyNumberFormat="1" applyFont="1" applyBorder="1"/>
    <xf numFmtId="0" fontId="11" fillId="0" borderId="0" xfId="2" applyFont="1"/>
    <xf numFmtId="0" fontId="4" fillId="0" borderId="3" xfId="0" applyFont="1" applyBorder="1" applyAlignment="1">
      <alignment horizontal="right"/>
    </xf>
    <xf numFmtId="3" fontId="5" fillId="0" borderId="1" xfId="0" applyNumberFormat="1" applyFont="1" applyBorder="1"/>
    <xf numFmtId="3" fontId="5" fillId="0" borderId="0" xfId="0" applyNumberFormat="1" applyFont="1" applyAlignment="1">
      <alignment horizontal="right"/>
    </xf>
    <xf numFmtId="0" fontId="12" fillId="0" borderId="0" xfId="0" applyFont="1"/>
    <xf numFmtId="0" fontId="12" fillId="0" borderId="1" xfId="0" applyFont="1" applyBorder="1"/>
    <xf numFmtId="9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4" fontId="4" fillId="0" borderId="1" xfId="1" applyNumberFormat="1" applyFont="1" applyBorder="1"/>
    <xf numFmtId="0" fontId="12" fillId="0" borderId="2" xfId="0" applyFont="1" applyBorder="1"/>
    <xf numFmtId="3" fontId="4" fillId="0" borderId="2" xfId="0" applyNumberFormat="1" applyFont="1" applyBorder="1" applyAlignment="1">
      <alignment horizontal="right"/>
    </xf>
    <xf numFmtId="164" fontId="4" fillId="0" borderId="2" xfId="1" applyNumberFormat="1" applyFont="1" applyBorder="1"/>
    <xf numFmtId="3" fontId="4" fillId="0" borderId="0" xfId="0" applyNumberFormat="1" applyFont="1" applyAlignment="1">
      <alignment horizontal="right"/>
    </xf>
    <xf numFmtId="9" fontId="4" fillId="0" borderId="0" xfId="0" applyNumberFormat="1" applyFont="1"/>
    <xf numFmtId="9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3" fontId="0" fillId="0" borderId="2" xfId="0" applyNumberFormat="1" applyBorder="1"/>
    <xf numFmtId="0" fontId="4" fillId="0" borderId="0" xfId="0" applyFont="1" applyAlignment="1">
      <alignment horizontal="left" vertical="top"/>
    </xf>
    <xf numFmtId="0" fontId="4" fillId="0" borderId="0" xfId="0" applyFont="1" applyFill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0" fillId="0" borderId="0" xfId="0" applyAlignment="1">
      <alignment horizontal="center"/>
    </xf>
  </cellXfs>
  <cellStyles count="5">
    <cellStyle name="Hyperkobling" xfId="2" builtinId="8"/>
    <cellStyle name="Komma" xfId="1" builtinId="3"/>
    <cellStyle name="Normal" xfId="0" builtinId="0"/>
    <cellStyle name="Normal 2" xfId="4" xr:uid="{00000000-0005-0000-0000-000003000000}"/>
    <cellStyle name="Pros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'Avskrivninger over tid'!$B$4</c:f>
              <c:strCache>
                <c:ptCount val="1"/>
                <c:pt idx="0">
                  <c:v>Direkte kostnadsførte investeringer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tid'!$D$4:$O$4</c:f>
              <c:numCache>
                <c:formatCode>_ * #\ ##0_ ;_ * \-#\ ##0_ ;_ * "-"??_ ;_ @_ </c:formatCode>
                <c:ptCount val="12"/>
                <c:pt idx="0" formatCode="#,##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6-42C6-9C1A-750FC4D3CF9D}"/>
            </c:ext>
          </c:extLst>
        </c:ser>
        <c:ser>
          <c:idx val="1"/>
          <c:order val="1"/>
          <c:tx>
            <c:strRef>
              <c:f>'Avskrivninger over tid'!$B$5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tid'!$D$5:$O$5</c:f>
              <c:numCache>
                <c:formatCode>_ * #\ ##0_ ;_ * \-#\ ##0_ ;_ * "-"??_ ;_ @_ </c:formatCode>
                <c:ptCount val="12"/>
                <c:pt idx="0" formatCode="#,##0">
                  <c:v>500</c:v>
                </c:pt>
                <c:pt idx="1">
                  <c:v>350</c:v>
                </c:pt>
                <c:pt idx="2">
                  <c:v>244.99999999999997</c:v>
                </c:pt>
                <c:pt idx="3">
                  <c:v>171.49999999999997</c:v>
                </c:pt>
                <c:pt idx="4">
                  <c:v>120.04999999999997</c:v>
                </c:pt>
                <c:pt idx="5">
                  <c:v>84.034999999999968</c:v>
                </c:pt>
                <c:pt idx="6">
                  <c:v>58.824499999999972</c:v>
                </c:pt>
                <c:pt idx="7">
                  <c:v>41.177149999999976</c:v>
                </c:pt>
                <c:pt idx="8">
                  <c:v>28.824004999999982</c:v>
                </c:pt>
                <c:pt idx="9">
                  <c:v>20.176803499999988</c:v>
                </c:pt>
                <c:pt idx="10">
                  <c:v>14.12376244999999</c:v>
                </c:pt>
                <c:pt idx="11">
                  <c:v>9.8866337149999932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66-42C6-9C1A-750FC4D3CF9D}"/>
            </c:ext>
          </c:extLst>
        </c:ser>
        <c:ser>
          <c:idx val="2"/>
          <c:order val="2"/>
          <c:tx>
            <c:strRef>
              <c:f>'Avskrivninger over tid'!$B$6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tid'!$D$6:$O$6</c:f>
              <c:numCache>
                <c:formatCode>_ * #\ ##0_ ;_ * \-#\ ##0_ ;_ * "-"??_ ;_ @_ </c:formatCode>
                <c:ptCount val="12"/>
                <c:pt idx="0" formatCode="#,##0">
                  <c:v>1000</c:v>
                </c:pt>
                <c:pt idx="1">
                  <c:v>800</c:v>
                </c:pt>
                <c:pt idx="2">
                  <c:v>640</c:v>
                </c:pt>
                <c:pt idx="3">
                  <c:v>512</c:v>
                </c:pt>
                <c:pt idx="4">
                  <c:v>409.6</c:v>
                </c:pt>
                <c:pt idx="5">
                  <c:v>327.68000000000006</c:v>
                </c:pt>
                <c:pt idx="6">
                  <c:v>262.14400000000006</c:v>
                </c:pt>
                <c:pt idx="7">
                  <c:v>209.71520000000007</c:v>
                </c:pt>
                <c:pt idx="8">
                  <c:v>167.77216000000007</c:v>
                </c:pt>
                <c:pt idx="9">
                  <c:v>134.21772800000005</c:v>
                </c:pt>
                <c:pt idx="10">
                  <c:v>107.37418240000005</c:v>
                </c:pt>
                <c:pt idx="11">
                  <c:v>85.899345920000044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66-42C6-9C1A-750FC4D3CF9D}"/>
            </c:ext>
          </c:extLst>
        </c:ser>
        <c:ser>
          <c:idx val="3"/>
          <c:order val="3"/>
          <c:tx>
            <c:strRef>
              <c:f>'Avskrivninger over tid'!$B$7</c:f>
              <c:strCache>
                <c:ptCount val="1"/>
                <c:pt idx="0">
                  <c:v>Vogntog,lastebiler,varebiler osv.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tid'!$D$7:$O$7</c:f>
              <c:numCache>
                <c:formatCode>_ * #\ ##0_ ;_ * \-#\ ##0_ ;_ * "-"??_ ;_ @_ </c:formatCode>
                <c:ptCount val="12"/>
                <c:pt idx="0" formatCode="#,##0">
                  <c:v>2000</c:v>
                </c:pt>
                <c:pt idx="1">
                  <c:v>1600</c:v>
                </c:pt>
                <c:pt idx="2">
                  <c:v>1280</c:v>
                </c:pt>
                <c:pt idx="3">
                  <c:v>1024</c:v>
                </c:pt>
                <c:pt idx="4">
                  <c:v>819.2</c:v>
                </c:pt>
                <c:pt idx="5">
                  <c:v>655.36000000000013</c:v>
                </c:pt>
                <c:pt idx="6">
                  <c:v>524.28800000000012</c:v>
                </c:pt>
                <c:pt idx="7">
                  <c:v>419.43040000000013</c:v>
                </c:pt>
                <c:pt idx="8">
                  <c:v>335.54432000000014</c:v>
                </c:pt>
                <c:pt idx="9">
                  <c:v>268.4354560000001</c:v>
                </c:pt>
                <c:pt idx="10">
                  <c:v>214.7483648000001</c:v>
                </c:pt>
                <c:pt idx="11">
                  <c:v>171.79869184000009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6-42C6-9C1A-750FC4D3CF9D}"/>
            </c:ext>
          </c:extLst>
        </c:ser>
        <c:ser>
          <c:idx val="4"/>
          <c:order val="4"/>
          <c:tx>
            <c:strRef>
              <c:f>'Avskrivninger over tid'!$B$8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tid'!$D$8:$O$8</c:f>
              <c:numCache>
                <c:formatCode>_ * #\ ##0_ ;_ * \-#\ ##0_ ;_ * "-"??_ ;_ @_ </c:formatCode>
                <c:ptCount val="12"/>
                <c:pt idx="0" formatCode="#,##0">
                  <c:v>500</c:v>
                </c:pt>
                <c:pt idx="1">
                  <c:v>400</c:v>
                </c:pt>
                <c:pt idx="2">
                  <c:v>320</c:v>
                </c:pt>
                <c:pt idx="3">
                  <c:v>256</c:v>
                </c:pt>
                <c:pt idx="4">
                  <c:v>204.8</c:v>
                </c:pt>
                <c:pt idx="5">
                  <c:v>163.84000000000003</c:v>
                </c:pt>
                <c:pt idx="6">
                  <c:v>131.07200000000003</c:v>
                </c:pt>
                <c:pt idx="7">
                  <c:v>104.85760000000003</c:v>
                </c:pt>
                <c:pt idx="8">
                  <c:v>83.886080000000035</c:v>
                </c:pt>
                <c:pt idx="9">
                  <c:v>67.108864000000025</c:v>
                </c:pt>
                <c:pt idx="10">
                  <c:v>53.687091200000026</c:v>
                </c:pt>
                <c:pt idx="11">
                  <c:v>42.949672960000022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66-42C6-9C1A-750FC4D3CF9D}"/>
            </c:ext>
          </c:extLst>
        </c:ser>
        <c:ser>
          <c:idx val="5"/>
          <c:order val="5"/>
          <c:tx>
            <c:strRef>
              <c:f>'Avskrivninger over tid'!$B$9</c:f>
              <c:strCache>
                <c:ptCount val="1"/>
                <c:pt idx="0">
                  <c:v>Skip,fartøyer,rigger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tid'!$D$9:$O$9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466-42C6-9C1A-750FC4D3CF9D}"/>
            </c:ext>
          </c:extLst>
        </c:ser>
        <c:ser>
          <c:idx val="6"/>
          <c:order val="6"/>
          <c:tx>
            <c:strRef>
              <c:f>'Avskrivninger over tid'!$B$10</c:f>
              <c:strCache>
                <c:ptCount val="1"/>
                <c:pt idx="0">
                  <c:v>Fly,helikoptre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tid'!$D$10:$O$10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466-42C6-9C1A-750FC4D3CF9D}"/>
            </c:ext>
          </c:extLst>
        </c:ser>
        <c:ser>
          <c:idx val="7"/>
          <c:order val="7"/>
          <c:tx>
            <c:strRef>
              <c:f>'Avskrivninger over tid'!$B$11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tid'!$D$11:$O$11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466-42C6-9C1A-750FC4D3CF9D}"/>
            </c:ext>
          </c:extLst>
        </c:ser>
        <c:ser>
          <c:idx val="8"/>
          <c:order val="8"/>
          <c:tx>
            <c:strRef>
              <c:f>'Avskrivninger over tid'!$B$12</c:f>
              <c:strCache>
                <c:ptCount val="1"/>
                <c:pt idx="0">
                  <c:v>Bygg og anlegg, hoteller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tid'!$D$12:$O$12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466-42C6-9C1A-750FC4D3CF9D}"/>
            </c:ext>
          </c:extLst>
        </c:ser>
        <c:ser>
          <c:idx val="9"/>
          <c:order val="9"/>
          <c:tx>
            <c:strRef>
              <c:f>'Avskrivninger over tid'!$B$13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tid'!$D$13:$O$13</c:f>
              <c:numCache>
                <c:formatCode>_ * #\ ##0_ ;_ * \-#\ ##0_ ;_ * "-"??_ ;_ @_ </c:formatCode>
                <c:ptCount val="12"/>
                <c:pt idx="0" formatCode="#,##0">
                  <c:v>3000</c:v>
                </c:pt>
                <c:pt idx="1">
                  <c:v>2940</c:v>
                </c:pt>
                <c:pt idx="2">
                  <c:v>2881.2</c:v>
                </c:pt>
                <c:pt idx="3">
                  <c:v>2823.5759999999996</c:v>
                </c:pt>
                <c:pt idx="4">
                  <c:v>2767.1044799999995</c:v>
                </c:pt>
                <c:pt idx="5">
                  <c:v>2711.7623903999993</c:v>
                </c:pt>
                <c:pt idx="6">
                  <c:v>2657.5271425919991</c:v>
                </c:pt>
                <c:pt idx="7">
                  <c:v>2604.3765997401592</c:v>
                </c:pt>
                <c:pt idx="8">
                  <c:v>2552.2890677453561</c:v>
                </c:pt>
                <c:pt idx="9">
                  <c:v>2501.2432863904487</c:v>
                </c:pt>
                <c:pt idx="10">
                  <c:v>2451.2184206626398</c:v>
                </c:pt>
                <c:pt idx="11">
                  <c:v>2402.1940522493869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466-42C6-9C1A-750FC4D3CF9D}"/>
            </c:ext>
          </c:extLst>
        </c:ser>
        <c:ser>
          <c:idx val="10"/>
          <c:order val="10"/>
          <c:tx>
            <c:strRef>
              <c:f>'Avskrivninger over tid'!$B$14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tid'!$D$14:$O$14</c:f>
              <c:numCache>
                <c:formatCode>_ * #\ ##0_ ;_ * \-#\ ##0_ ;_ * "-"??_ ;_ @_ </c:formatCode>
                <c:ptCount val="12"/>
                <c:pt idx="0" formatCode="#,##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466-42C6-9C1A-750FC4D3CF9D}"/>
            </c:ext>
          </c:extLst>
        </c:ser>
        <c:ser>
          <c:idx val="11"/>
          <c:order val="11"/>
          <c:tx>
            <c:strRef>
              <c:f>'Avskrivninger over tid'!$B$15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tid'!$E$15:$O$15</c:f>
              <c:numCache>
                <c:formatCode>_ * #\ ##0_ ;_ * \-#\ ##0_ ;_ * "-"??_ ;_ @_ </c:formatCode>
                <c:ptCount val="11"/>
                <c:pt idx="0">
                  <c:v>9590</c:v>
                </c:pt>
                <c:pt idx="1">
                  <c:v>8866.2000000000007</c:v>
                </c:pt>
                <c:pt idx="2">
                  <c:v>8287.0759999999991</c:v>
                </c:pt>
                <c:pt idx="3">
                  <c:v>7820.7544799999996</c:v>
                </c:pt>
                <c:pt idx="4">
                  <c:v>7442.6773904000001</c:v>
                </c:pt>
                <c:pt idx="5">
                  <c:v>7133.8556425919996</c:v>
                </c:pt>
                <c:pt idx="6">
                  <c:v>6879.5569497401593</c:v>
                </c:pt>
                <c:pt idx="7">
                  <c:v>6668.3156327453562</c:v>
                </c:pt>
                <c:pt idx="8">
                  <c:v>6491.1821378904488</c:v>
                </c:pt>
                <c:pt idx="9">
                  <c:v>6341.1518215126398</c:v>
                </c:pt>
                <c:pt idx="10">
                  <c:v>6212.728396684387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466-42C6-9C1A-750FC4D3C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621440"/>
        <c:axId val="136631808"/>
      </c:lineChart>
      <c:catAx>
        <c:axId val="13662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6631808"/>
        <c:crosses val="autoZero"/>
        <c:auto val="1"/>
        <c:lblAlgn val="ctr"/>
        <c:lblOffset val="100"/>
        <c:noMultiLvlLbl val="0"/>
      </c:catAx>
      <c:valAx>
        <c:axId val="1366318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Bokført verdi</a:t>
                </a:r>
              </a:p>
            </c:rich>
          </c:tx>
          <c:layout>
            <c:manualLayout>
              <c:xMode val="edge"/>
              <c:yMode val="edge"/>
              <c:x val="9.5389507154213047E-3"/>
              <c:y val="3.503519288205691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66214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0451047057667"/>
          <c:y val="1.5728143518142706E-2"/>
          <c:w val="0.73736901707511393"/>
          <c:h val="0.83301952268853152"/>
        </c:manualLayout>
      </c:layout>
      <c:lineChart>
        <c:grouping val="standard"/>
        <c:varyColors val="0"/>
        <c:ser>
          <c:idx val="1"/>
          <c:order val="0"/>
          <c:tx>
            <c:strRef>
              <c:f>'Avskrivninger over tid'!$B$21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val>
            <c:numRef>
              <c:f>'Avskrivninger over tid'!$E$21:$O$21</c:f>
              <c:numCache>
                <c:formatCode>#,##0</c:formatCode>
                <c:ptCount val="11"/>
                <c:pt idx="0">
                  <c:v>150</c:v>
                </c:pt>
                <c:pt idx="1">
                  <c:v>105.00000000000003</c:v>
                </c:pt>
                <c:pt idx="2">
                  <c:v>73.5</c:v>
                </c:pt>
                <c:pt idx="3">
                  <c:v>51.45</c:v>
                </c:pt>
                <c:pt idx="4">
                  <c:v>36.015000000000001</c:v>
                </c:pt>
                <c:pt idx="5">
                  <c:v>25.210499999999996</c:v>
                </c:pt>
                <c:pt idx="6">
                  <c:v>17.647349999999996</c:v>
                </c:pt>
                <c:pt idx="7">
                  <c:v>12.353144999999994</c:v>
                </c:pt>
                <c:pt idx="8">
                  <c:v>8.6472014999999942</c:v>
                </c:pt>
                <c:pt idx="9">
                  <c:v>6.0530410499999974</c:v>
                </c:pt>
                <c:pt idx="10">
                  <c:v>4.2371287349999971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49-4776-A0E6-620EADFAE98F}"/>
            </c:ext>
          </c:extLst>
        </c:ser>
        <c:ser>
          <c:idx val="2"/>
          <c:order val="1"/>
          <c:tx>
            <c:strRef>
              <c:f>'Avskrivninger over tid'!$B$22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val>
            <c:numRef>
              <c:f>'Avskrivninger over tid'!$E$22:$O$22</c:f>
              <c:numCache>
                <c:formatCode>#,##0</c:formatCode>
                <c:ptCount val="11"/>
                <c:pt idx="0">
                  <c:v>200</c:v>
                </c:pt>
                <c:pt idx="1">
                  <c:v>160</c:v>
                </c:pt>
                <c:pt idx="2">
                  <c:v>128</c:v>
                </c:pt>
                <c:pt idx="3">
                  <c:v>102.39999999999998</c:v>
                </c:pt>
                <c:pt idx="4">
                  <c:v>81.919999999999959</c:v>
                </c:pt>
                <c:pt idx="5">
                  <c:v>65.536000000000001</c:v>
                </c:pt>
                <c:pt idx="6">
                  <c:v>52.428799999999995</c:v>
                </c:pt>
                <c:pt idx="7">
                  <c:v>41.943039999999996</c:v>
                </c:pt>
                <c:pt idx="8">
                  <c:v>33.55443200000002</c:v>
                </c:pt>
                <c:pt idx="9">
                  <c:v>26.843545599999999</c:v>
                </c:pt>
                <c:pt idx="10">
                  <c:v>21.474836480000008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49-4776-A0E6-620EADFAE98F}"/>
            </c:ext>
          </c:extLst>
        </c:ser>
        <c:ser>
          <c:idx val="4"/>
          <c:order val="2"/>
          <c:tx>
            <c:strRef>
              <c:f>'Avskrivninger over tid'!$B$24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val>
            <c:numRef>
              <c:f>'Avskrivninger over tid'!$E$24:$O$24</c:f>
              <c:numCache>
                <c:formatCode>#,##0</c:formatCode>
                <c:ptCount val="11"/>
                <c:pt idx="0">
                  <c:v>100</c:v>
                </c:pt>
                <c:pt idx="1">
                  <c:v>80</c:v>
                </c:pt>
                <c:pt idx="2">
                  <c:v>64</c:v>
                </c:pt>
                <c:pt idx="3">
                  <c:v>51.199999999999989</c:v>
                </c:pt>
                <c:pt idx="4">
                  <c:v>40.95999999999998</c:v>
                </c:pt>
                <c:pt idx="5">
                  <c:v>32.768000000000001</c:v>
                </c:pt>
                <c:pt idx="6">
                  <c:v>26.214399999999998</c:v>
                </c:pt>
                <c:pt idx="7">
                  <c:v>20.971519999999998</c:v>
                </c:pt>
                <c:pt idx="8">
                  <c:v>16.77721600000001</c:v>
                </c:pt>
                <c:pt idx="9">
                  <c:v>13.421772799999999</c:v>
                </c:pt>
                <c:pt idx="10">
                  <c:v>10.737418240000004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49-4776-A0E6-620EADFAE98F}"/>
            </c:ext>
          </c:extLst>
        </c:ser>
        <c:ser>
          <c:idx val="5"/>
          <c:order val="3"/>
          <c:tx>
            <c:strRef>
              <c:f>'Avskrivninger over tid'!$B$25</c:f>
              <c:strCache>
                <c:ptCount val="1"/>
                <c:pt idx="0">
                  <c:v>Skip,fartøyer,rigger m.v.</c:v>
                </c:pt>
              </c:strCache>
            </c:strRef>
          </c:tx>
          <c:val>
            <c:numRef>
              <c:f>'Avskrivninger over tid'!$E$25:$O$25</c:f>
            </c:numRef>
          </c:val>
          <c:smooth val="0"/>
          <c:extLst>
            <c:ext xmlns:c16="http://schemas.microsoft.com/office/drawing/2014/chart" uri="{C3380CC4-5D6E-409C-BE32-E72D297353CC}">
              <c16:uniqueId val="{00000003-0949-4776-A0E6-620EADFAE98F}"/>
            </c:ext>
          </c:extLst>
        </c:ser>
        <c:ser>
          <c:idx val="6"/>
          <c:order val="4"/>
          <c:tx>
            <c:strRef>
              <c:f>'Avskrivninger over tid'!$B$26</c:f>
              <c:strCache>
                <c:ptCount val="1"/>
                <c:pt idx="0">
                  <c:v>Fly,helikoptre</c:v>
                </c:pt>
              </c:strCache>
            </c:strRef>
          </c:tx>
          <c:val>
            <c:numRef>
              <c:f>'Avskrivninger over tid'!$D$26:$O$26</c:f>
            </c:numRef>
          </c:val>
          <c:smooth val="0"/>
          <c:extLst>
            <c:ext xmlns:c16="http://schemas.microsoft.com/office/drawing/2014/chart" uri="{C3380CC4-5D6E-409C-BE32-E72D297353CC}">
              <c16:uniqueId val="{00000004-0949-4776-A0E6-620EADFAE98F}"/>
            </c:ext>
          </c:extLst>
        </c:ser>
        <c:ser>
          <c:idx val="7"/>
          <c:order val="5"/>
          <c:tx>
            <c:strRef>
              <c:f>'Avskrivninger over tid'!$B$27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val>
            <c:numRef>
              <c:f>'Avskrivninger over tid'!$D$27:$O$27</c:f>
            </c:numRef>
          </c:val>
          <c:smooth val="0"/>
          <c:extLst>
            <c:ext xmlns:c16="http://schemas.microsoft.com/office/drawing/2014/chart" uri="{C3380CC4-5D6E-409C-BE32-E72D297353CC}">
              <c16:uniqueId val="{00000005-0949-4776-A0E6-620EADFAE98F}"/>
            </c:ext>
          </c:extLst>
        </c:ser>
        <c:ser>
          <c:idx val="8"/>
          <c:order val="6"/>
          <c:tx>
            <c:strRef>
              <c:f>'Avskrivninger over tid'!$B$28</c:f>
              <c:strCache>
                <c:ptCount val="1"/>
                <c:pt idx="0">
                  <c:v>Bygg og anlegg, hoteller</c:v>
                </c:pt>
              </c:strCache>
            </c:strRef>
          </c:tx>
          <c:val>
            <c:numRef>
              <c:f>'Avskrivninger over tid'!$D$28:$O$28</c:f>
            </c:numRef>
          </c:val>
          <c:smooth val="0"/>
          <c:extLst>
            <c:ext xmlns:c16="http://schemas.microsoft.com/office/drawing/2014/chart" uri="{C3380CC4-5D6E-409C-BE32-E72D297353CC}">
              <c16:uniqueId val="{00000006-0949-4776-A0E6-620EADFAE98F}"/>
            </c:ext>
          </c:extLst>
        </c:ser>
        <c:ser>
          <c:idx val="9"/>
          <c:order val="7"/>
          <c:tx>
            <c:strRef>
              <c:f>'Avskrivninger over tid'!$B$29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val>
            <c:numRef>
              <c:f>'Avskrivninger over tid'!$E$29:$O$29</c:f>
              <c:numCache>
                <c:formatCode>#,##0</c:formatCode>
                <c:ptCount val="11"/>
                <c:pt idx="0">
                  <c:v>60</c:v>
                </c:pt>
                <c:pt idx="1">
                  <c:v>58.800000000000182</c:v>
                </c:pt>
                <c:pt idx="2">
                  <c:v>57.624000000000251</c:v>
                </c:pt>
                <c:pt idx="3">
                  <c:v>56.471520000000055</c:v>
                </c:pt>
                <c:pt idx="4">
                  <c:v>55.342089600000236</c:v>
                </c:pt>
                <c:pt idx="5">
                  <c:v>54.235247808000167</c:v>
                </c:pt>
                <c:pt idx="6">
                  <c:v>53.150542851839873</c:v>
                </c:pt>
                <c:pt idx="7">
                  <c:v>52.087531994803157</c:v>
                </c:pt>
                <c:pt idx="8">
                  <c:v>51.045781354907376</c:v>
                </c:pt>
                <c:pt idx="9">
                  <c:v>50.024865727808901</c:v>
                </c:pt>
                <c:pt idx="10">
                  <c:v>49.024368413252887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949-4776-A0E6-620EADFAE98F}"/>
            </c:ext>
          </c:extLst>
        </c:ser>
        <c:ser>
          <c:idx val="10"/>
          <c:order val="8"/>
          <c:tx>
            <c:strRef>
              <c:f>'Avskrivninger over tid'!$B$30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val>
            <c:numRef>
              <c:f>'Avskrivninger over tid'!$E$30:$O$30</c:f>
              <c:numCache>
                <c:formatCode>#,##0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949-4776-A0E6-620EADFAE98F}"/>
            </c:ext>
          </c:extLst>
        </c:ser>
        <c:ser>
          <c:idx val="11"/>
          <c:order val="9"/>
          <c:tx>
            <c:strRef>
              <c:f>'Avskrivninger over tid'!$B$31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tid'!$E$31:$O$31</c:f>
              <c:numCache>
                <c:formatCode>#,##0</c:formatCode>
                <c:ptCount val="11"/>
                <c:pt idx="0">
                  <c:v>910</c:v>
                </c:pt>
                <c:pt idx="1">
                  <c:v>723.80000000000018</c:v>
                </c:pt>
                <c:pt idx="2">
                  <c:v>579.12400000000025</c:v>
                </c:pt>
                <c:pt idx="3">
                  <c:v>466.32151999999996</c:v>
                </c:pt>
                <c:pt idx="4">
                  <c:v>378.07708960000008</c:v>
                </c:pt>
                <c:pt idx="5">
                  <c:v>308.82174780800017</c:v>
                </c:pt>
                <c:pt idx="6">
                  <c:v>254.29869285183986</c:v>
                </c:pt>
                <c:pt idx="7">
                  <c:v>211.24131699480313</c:v>
                </c:pt>
                <c:pt idx="8">
                  <c:v>177.13349485490744</c:v>
                </c:pt>
                <c:pt idx="9">
                  <c:v>150.0303163778089</c:v>
                </c:pt>
                <c:pt idx="10">
                  <c:v>128.42342482825291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949-4776-A0E6-620EADFAE98F}"/>
            </c:ext>
          </c:extLst>
        </c:ser>
        <c:ser>
          <c:idx val="0"/>
          <c:order val="10"/>
          <c:tx>
            <c:strRef>
              <c:f>'Avskrivninger over tid'!$B$23</c:f>
              <c:strCache>
                <c:ptCount val="1"/>
                <c:pt idx="0">
                  <c:v>Vogntog,lastebiler,varebiler osv.</c:v>
                </c:pt>
              </c:strCache>
            </c:strRef>
          </c:tx>
          <c:spPr>
            <a:ln w="28575" cap="flat" cmpd="sng" algn="ctr">
              <a:solidFill>
                <a:schemeClr val="accent4">
                  <a:shade val="50000"/>
                </a:schemeClr>
              </a:solidFill>
              <a:prstDash val="solid"/>
            </a:ln>
            <a:effectLst/>
          </c:spPr>
          <c:marker>
            <c:symbol val="none"/>
          </c:marker>
          <c:val>
            <c:numRef>
              <c:f>'Avskrivninger over tid'!$E$23:$O$23</c:f>
              <c:numCache>
                <c:formatCode>#,##0</c:formatCode>
                <c:ptCount val="11"/>
                <c:pt idx="0">
                  <c:v>400</c:v>
                </c:pt>
                <c:pt idx="1">
                  <c:v>320</c:v>
                </c:pt>
                <c:pt idx="2">
                  <c:v>256</c:v>
                </c:pt>
                <c:pt idx="3">
                  <c:v>204.79999999999995</c:v>
                </c:pt>
                <c:pt idx="4">
                  <c:v>163.83999999999992</c:v>
                </c:pt>
                <c:pt idx="5">
                  <c:v>131.072</c:v>
                </c:pt>
                <c:pt idx="6">
                  <c:v>104.85759999999999</c:v>
                </c:pt>
                <c:pt idx="7">
                  <c:v>83.886079999999993</c:v>
                </c:pt>
                <c:pt idx="8">
                  <c:v>67.10886400000004</c:v>
                </c:pt>
                <c:pt idx="9">
                  <c:v>53.687091199999998</c:v>
                </c:pt>
                <c:pt idx="10">
                  <c:v>42.949672960000015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949-4776-A0E6-620EADFAE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714880"/>
        <c:axId val="134716800"/>
      </c:lineChart>
      <c:catAx>
        <c:axId val="13471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716800"/>
        <c:crosses val="autoZero"/>
        <c:auto val="1"/>
        <c:lblAlgn val="ctr"/>
        <c:lblOffset val="100"/>
        <c:noMultiLvlLbl val="0"/>
      </c:catAx>
      <c:valAx>
        <c:axId val="1347168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Avskrivning</a:t>
                </a:r>
              </a:p>
            </c:rich>
          </c:tx>
          <c:layout>
            <c:manualLayout>
              <c:xMode val="edge"/>
              <c:yMode val="edge"/>
              <c:x val="2.6966292134831437E-2"/>
              <c:y val="2.089110317395896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47148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171450</xdr:rowOff>
    </xdr:from>
    <xdr:to>
      <xdr:col>7</xdr:col>
      <xdr:colOff>441325</xdr:colOff>
      <xdr:row>60</xdr:row>
      <xdr:rowOff>6350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231775</xdr:colOff>
      <xdr:row>34</xdr:row>
      <xdr:rowOff>76200</xdr:rowOff>
    </xdr:from>
    <xdr:to>
      <xdr:col>16</xdr:col>
      <xdr:colOff>501650</xdr:colOff>
      <xdr:row>60</xdr:row>
      <xdr:rowOff>50800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zoomScaleNormal="100" workbookViewId="0"/>
  </sheetViews>
  <sheetFormatPr baseColWidth="10" defaultColWidth="9.140625" defaultRowHeight="15" x14ac:dyDescent="0.25"/>
  <cols>
    <col min="1" max="1" width="37" style="11" customWidth="1"/>
    <col min="2" max="7" width="8.85546875" style="11" customWidth="1"/>
    <col min="8" max="256" width="11.42578125" style="11" customWidth="1"/>
    <col min="257" max="257" width="37" style="11" customWidth="1"/>
    <col min="258" max="512" width="11.42578125" style="11" customWidth="1"/>
    <col min="513" max="513" width="37" style="11" customWidth="1"/>
    <col min="514" max="768" width="11.42578125" style="11" customWidth="1"/>
    <col min="769" max="769" width="37" style="11" customWidth="1"/>
    <col min="770" max="1024" width="11.42578125" style="11" customWidth="1"/>
    <col min="1025" max="1025" width="37" style="11" customWidth="1"/>
    <col min="1026" max="1280" width="11.42578125" style="11" customWidth="1"/>
    <col min="1281" max="1281" width="37" style="11" customWidth="1"/>
    <col min="1282" max="1536" width="11.42578125" style="11" customWidth="1"/>
    <col min="1537" max="1537" width="37" style="11" customWidth="1"/>
    <col min="1538" max="1792" width="11.42578125" style="11" customWidth="1"/>
    <col min="1793" max="1793" width="37" style="11" customWidth="1"/>
    <col min="1794" max="2048" width="11.42578125" style="11" customWidth="1"/>
    <col min="2049" max="2049" width="37" style="11" customWidth="1"/>
    <col min="2050" max="2304" width="11.42578125" style="11" customWidth="1"/>
    <col min="2305" max="2305" width="37" style="11" customWidth="1"/>
    <col min="2306" max="2560" width="11.42578125" style="11" customWidth="1"/>
    <col min="2561" max="2561" width="37" style="11" customWidth="1"/>
    <col min="2562" max="2816" width="11.42578125" style="11" customWidth="1"/>
    <col min="2817" max="2817" width="37" style="11" customWidth="1"/>
    <col min="2818" max="3072" width="11.42578125" style="11" customWidth="1"/>
    <col min="3073" max="3073" width="37" style="11" customWidth="1"/>
    <col min="3074" max="3328" width="11.42578125" style="11" customWidth="1"/>
    <col min="3329" max="3329" width="37" style="11" customWidth="1"/>
    <col min="3330" max="3584" width="11.42578125" style="11" customWidth="1"/>
    <col min="3585" max="3585" width="37" style="11" customWidth="1"/>
    <col min="3586" max="3840" width="11.42578125" style="11" customWidth="1"/>
    <col min="3841" max="3841" width="37" style="11" customWidth="1"/>
    <col min="3842" max="4096" width="11.42578125" style="11" customWidth="1"/>
    <col min="4097" max="4097" width="37" style="11" customWidth="1"/>
    <col min="4098" max="4352" width="11.42578125" style="11" customWidth="1"/>
    <col min="4353" max="4353" width="37" style="11" customWidth="1"/>
    <col min="4354" max="4608" width="11.42578125" style="11" customWidth="1"/>
    <col min="4609" max="4609" width="37" style="11" customWidth="1"/>
    <col min="4610" max="4864" width="11.42578125" style="11" customWidth="1"/>
    <col min="4865" max="4865" width="37" style="11" customWidth="1"/>
    <col min="4866" max="5120" width="11.42578125" style="11" customWidth="1"/>
    <col min="5121" max="5121" width="37" style="11" customWidth="1"/>
    <col min="5122" max="5376" width="11.42578125" style="11" customWidth="1"/>
    <col min="5377" max="5377" width="37" style="11" customWidth="1"/>
    <col min="5378" max="5632" width="11.42578125" style="11" customWidth="1"/>
    <col min="5633" max="5633" width="37" style="11" customWidth="1"/>
    <col min="5634" max="5888" width="11.42578125" style="11" customWidth="1"/>
    <col min="5889" max="5889" width="37" style="11" customWidth="1"/>
    <col min="5890" max="6144" width="11.42578125" style="11" customWidth="1"/>
    <col min="6145" max="6145" width="37" style="11" customWidth="1"/>
    <col min="6146" max="6400" width="11.42578125" style="11" customWidth="1"/>
    <col min="6401" max="6401" width="37" style="11" customWidth="1"/>
    <col min="6402" max="6656" width="11.42578125" style="11" customWidth="1"/>
    <col min="6657" max="6657" width="37" style="11" customWidth="1"/>
    <col min="6658" max="6912" width="11.42578125" style="11" customWidth="1"/>
    <col min="6913" max="6913" width="37" style="11" customWidth="1"/>
    <col min="6914" max="7168" width="11.42578125" style="11" customWidth="1"/>
    <col min="7169" max="7169" width="37" style="11" customWidth="1"/>
    <col min="7170" max="7424" width="11.42578125" style="11" customWidth="1"/>
    <col min="7425" max="7425" width="37" style="11" customWidth="1"/>
    <col min="7426" max="7680" width="11.42578125" style="11" customWidth="1"/>
    <col min="7681" max="7681" width="37" style="11" customWidth="1"/>
    <col min="7682" max="7936" width="11.42578125" style="11" customWidth="1"/>
    <col min="7937" max="7937" width="37" style="11" customWidth="1"/>
    <col min="7938" max="8192" width="11.42578125" style="11" customWidth="1"/>
    <col min="8193" max="8193" width="37" style="11" customWidth="1"/>
    <col min="8194" max="8448" width="11.42578125" style="11" customWidth="1"/>
    <col min="8449" max="8449" width="37" style="11" customWidth="1"/>
    <col min="8450" max="8704" width="11.42578125" style="11" customWidth="1"/>
    <col min="8705" max="8705" width="37" style="11" customWidth="1"/>
    <col min="8706" max="8960" width="11.42578125" style="11" customWidth="1"/>
    <col min="8961" max="8961" width="37" style="11" customWidth="1"/>
    <col min="8962" max="9216" width="11.42578125" style="11" customWidth="1"/>
    <col min="9217" max="9217" width="37" style="11" customWidth="1"/>
    <col min="9218" max="9472" width="11.42578125" style="11" customWidth="1"/>
    <col min="9473" max="9473" width="37" style="11" customWidth="1"/>
    <col min="9474" max="9728" width="11.42578125" style="11" customWidth="1"/>
    <col min="9729" max="9729" width="37" style="11" customWidth="1"/>
    <col min="9730" max="9984" width="11.42578125" style="11" customWidth="1"/>
    <col min="9985" max="9985" width="37" style="11" customWidth="1"/>
    <col min="9986" max="10240" width="11.42578125" style="11" customWidth="1"/>
    <col min="10241" max="10241" width="37" style="11" customWidth="1"/>
    <col min="10242" max="10496" width="11.42578125" style="11" customWidth="1"/>
    <col min="10497" max="10497" width="37" style="11" customWidth="1"/>
    <col min="10498" max="10752" width="11.42578125" style="11" customWidth="1"/>
    <col min="10753" max="10753" width="37" style="11" customWidth="1"/>
    <col min="10754" max="11008" width="11.42578125" style="11" customWidth="1"/>
    <col min="11009" max="11009" width="37" style="11" customWidth="1"/>
    <col min="11010" max="11264" width="11.42578125" style="11" customWidth="1"/>
    <col min="11265" max="11265" width="37" style="11" customWidth="1"/>
    <col min="11266" max="11520" width="11.42578125" style="11" customWidth="1"/>
    <col min="11521" max="11521" width="37" style="11" customWidth="1"/>
    <col min="11522" max="11776" width="11.42578125" style="11" customWidth="1"/>
    <col min="11777" max="11777" width="37" style="11" customWidth="1"/>
    <col min="11778" max="12032" width="11.42578125" style="11" customWidth="1"/>
    <col min="12033" max="12033" width="37" style="11" customWidth="1"/>
    <col min="12034" max="12288" width="11.42578125" style="11" customWidth="1"/>
    <col min="12289" max="12289" width="37" style="11" customWidth="1"/>
    <col min="12290" max="12544" width="11.42578125" style="11" customWidth="1"/>
    <col min="12545" max="12545" width="37" style="11" customWidth="1"/>
    <col min="12546" max="12800" width="11.42578125" style="11" customWidth="1"/>
    <col min="12801" max="12801" width="37" style="11" customWidth="1"/>
    <col min="12802" max="13056" width="11.42578125" style="11" customWidth="1"/>
    <col min="13057" max="13057" width="37" style="11" customWidth="1"/>
    <col min="13058" max="13312" width="11.42578125" style="11" customWidth="1"/>
    <col min="13313" max="13313" width="37" style="11" customWidth="1"/>
    <col min="13314" max="13568" width="11.42578125" style="11" customWidth="1"/>
    <col min="13569" max="13569" width="37" style="11" customWidth="1"/>
    <col min="13570" max="13824" width="11.42578125" style="11" customWidth="1"/>
    <col min="13825" max="13825" width="37" style="11" customWidth="1"/>
    <col min="13826" max="14080" width="11.42578125" style="11" customWidth="1"/>
    <col min="14081" max="14081" width="37" style="11" customWidth="1"/>
    <col min="14082" max="14336" width="11.42578125" style="11" customWidth="1"/>
    <col min="14337" max="14337" width="37" style="11" customWidth="1"/>
    <col min="14338" max="14592" width="11.42578125" style="11" customWidth="1"/>
    <col min="14593" max="14593" width="37" style="11" customWidth="1"/>
    <col min="14594" max="14848" width="11.42578125" style="11" customWidth="1"/>
    <col min="14849" max="14849" width="37" style="11" customWidth="1"/>
    <col min="14850" max="15104" width="11.42578125" style="11" customWidth="1"/>
    <col min="15105" max="15105" width="37" style="11" customWidth="1"/>
    <col min="15106" max="15360" width="11.42578125" style="11" customWidth="1"/>
    <col min="15361" max="15361" width="37" style="11" customWidth="1"/>
    <col min="15362" max="15616" width="11.42578125" style="11" customWidth="1"/>
    <col min="15617" max="15617" width="37" style="11" customWidth="1"/>
    <col min="15618" max="15872" width="11.42578125" style="11" customWidth="1"/>
    <col min="15873" max="15873" width="37" style="11" customWidth="1"/>
    <col min="15874" max="16128" width="11.42578125" style="11" customWidth="1"/>
    <col min="16129" max="16129" width="37" style="11" customWidth="1"/>
    <col min="16130" max="16384" width="11.42578125" style="11" customWidth="1"/>
  </cols>
  <sheetData>
    <row r="1" spans="1:7" x14ac:dyDescent="0.25">
      <c r="A1" s="11" t="s">
        <v>38</v>
      </c>
    </row>
    <row r="2" spans="1:7" x14ac:dyDescent="0.25">
      <c r="B2" s="70" t="s">
        <v>19</v>
      </c>
      <c r="C2" s="70"/>
      <c r="D2" s="70"/>
      <c r="E2" s="70"/>
      <c r="F2" s="70"/>
    </row>
    <row r="3" spans="1:7" x14ac:dyDescent="0.25">
      <c r="A3" s="21"/>
      <c r="B3" s="21">
        <v>0</v>
      </c>
      <c r="C3" s="21">
        <v>1</v>
      </c>
      <c r="D3" s="21">
        <v>2</v>
      </c>
      <c r="E3" s="21">
        <v>3</v>
      </c>
      <c r="F3" s="21">
        <v>4</v>
      </c>
    </row>
    <row r="4" spans="1:7" x14ac:dyDescent="0.25">
      <c r="A4" s="11" t="s">
        <v>77</v>
      </c>
      <c r="B4" s="15"/>
      <c r="C4" s="14">
        <v>200</v>
      </c>
      <c r="D4" s="15">
        <f>C4</f>
        <v>200</v>
      </c>
      <c r="E4" s="15">
        <f>D4</f>
        <v>200</v>
      </c>
      <c r="F4" s="15">
        <f>E4</f>
        <v>200</v>
      </c>
      <c r="G4" s="20"/>
    </row>
    <row r="5" spans="1:7" x14ac:dyDescent="0.25">
      <c r="A5" s="11" t="s">
        <v>78</v>
      </c>
      <c r="B5" s="15"/>
      <c r="C5" s="14">
        <v>2000</v>
      </c>
      <c r="D5" s="14">
        <v>5000</v>
      </c>
      <c r="E5" s="14">
        <v>6000</v>
      </c>
      <c r="F5" s="14">
        <v>2500</v>
      </c>
    </row>
    <row r="6" spans="1:7" x14ac:dyDescent="0.25">
      <c r="A6" s="11" t="s">
        <v>79</v>
      </c>
      <c r="B6" s="15"/>
      <c r="C6" s="15">
        <f>C4*C5/1000</f>
        <v>400</v>
      </c>
      <c r="D6" s="15">
        <f>D4*D5/1000</f>
        <v>1000</v>
      </c>
      <c r="E6" s="15">
        <f>E4*E5/1000</f>
        <v>1200</v>
      </c>
      <c r="F6" s="15">
        <f>F4*F5/1000</f>
        <v>500</v>
      </c>
    </row>
    <row r="7" spans="1:7" x14ac:dyDescent="0.25">
      <c r="A7" s="21" t="s">
        <v>80</v>
      </c>
      <c r="B7" s="22">
        <f>-C6*$G$7</f>
        <v>-40</v>
      </c>
      <c r="C7" s="22">
        <f t="shared" ref="C7:F7" si="0">-D6*$G$7</f>
        <v>-100</v>
      </c>
      <c r="D7" s="22">
        <f t="shared" si="0"/>
        <v>-120</v>
      </c>
      <c r="E7" s="22">
        <f t="shared" si="0"/>
        <v>-50</v>
      </c>
      <c r="F7" s="22">
        <f t="shared" si="0"/>
        <v>0</v>
      </c>
      <c r="G7" s="20">
        <v>0.1</v>
      </c>
    </row>
    <row r="8" spans="1:7" ht="15.75" thickBot="1" x14ac:dyDescent="0.3">
      <c r="A8" s="24" t="s">
        <v>81</v>
      </c>
      <c r="B8" s="25">
        <f>B7</f>
        <v>-40</v>
      </c>
      <c r="C8" s="25">
        <f>C7-B7</f>
        <v>-60</v>
      </c>
      <c r="D8" s="25">
        <f t="shared" ref="D8:F8" si="1">D7-C7</f>
        <v>-20</v>
      </c>
      <c r="E8" s="25">
        <f t="shared" si="1"/>
        <v>70</v>
      </c>
      <c r="F8" s="25">
        <f t="shared" si="1"/>
        <v>50</v>
      </c>
      <c r="G8" s="11">
        <f>SUM(B8:F8)</f>
        <v>0</v>
      </c>
    </row>
    <row r="9" spans="1:7" ht="15.75" thickTop="1" x14ac:dyDescent="0.25"/>
    <row r="10" spans="1:7" x14ac:dyDescent="0.25">
      <c r="B10" s="70"/>
      <c r="C10" s="70"/>
      <c r="D10" s="70"/>
      <c r="E10" s="70"/>
      <c r="F10" s="70"/>
    </row>
    <row r="12" spans="1:7" x14ac:dyDescent="0.25">
      <c r="B12" s="15"/>
      <c r="C12" s="14"/>
      <c r="D12" s="15"/>
      <c r="E12" s="15"/>
      <c r="F12" s="15"/>
      <c r="G12" s="20"/>
    </row>
    <row r="13" spans="1:7" x14ac:dyDescent="0.25">
      <c r="B13" s="15"/>
      <c r="C13" s="14"/>
      <c r="D13" s="14"/>
      <c r="E13" s="14"/>
      <c r="F13" s="14"/>
    </row>
    <row r="14" spans="1:7" x14ac:dyDescent="0.25">
      <c r="B14" s="15"/>
      <c r="C14" s="15"/>
      <c r="D14" s="15"/>
      <c r="E14" s="15"/>
      <c r="F14" s="15"/>
    </row>
    <row r="15" spans="1:7" x14ac:dyDescent="0.25">
      <c r="B15" s="15"/>
      <c r="C15" s="15"/>
      <c r="D15" s="15"/>
      <c r="E15" s="15"/>
      <c r="F15" s="15"/>
      <c r="G15" s="20"/>
    </row>
    <row r="16" spans="1:7" x14ac:dyDescent="0.25">
      <c r="B16" s="15"/>
      <c r="C16" s="15"/>
      <c r="D16" s="15"/>
      <c r="E16" s="15"/>
      <c r="F16" s="15"/>
    </row>
    <row r="17" spans="2:7" x14ac:dyDescent="0.25">
      <c r="B17" s="38"/>
      <c r="C17" s="38"/>
      <c r="D17" s="38"/>
      <c r="E17" s="38"/>
      <c r="F17" s="38"/>
      <c r="G17" s="15"/>
    </row>
  </sheetData>
  <mergeCells count="2">
    <mergeCell ref="B2:F2"/>
    <mergeCell ref="B10:F10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3"/>
  <sheetViews>
    <sheetView zoomScaleNormal="100" workbookViewId="0"/>
  </sheetViews>
  <sheetFormatPr baseColWidth="10" defaultColWidth="9.140625" defaultRowHeight="15" x14ac:dyDescent="0.25"/>
  <cols>
    <col min="1" max="1" width="26" customWidth="1"/>
    <col min="2" max="2" width="11.42578125" customWidth="1"/>
    <col min="3" max="3" width="14.85546875" customWidth="1"/>
    <col min="4" max="4" width="13.5703125" customWidth="1"/>
    <col min="5" max="5" width="2.28515625" customWidth="1"/>
    <col min="6" max="6" width="10.85546875" style="39" customWidth="1"/>
    <col min="7" max="7" width="2.28515625" style="39" customWidth="1"/>
    <col min="8" max="8" width="7.140625" style="39" customWidth="1"/>
    <col min="9" max="9" width="5.28515625" customWidth="1"/>
    <col min="10" max="10" width="21.85546875" customWidth="1"/>
    <col min="11" max="11" width="12.7109375" customWidth="1"/>
    <col min="12" max="12" width="1.7109375" customWidth="1"/>
    <col min="13" max="13" width="21" customWidth="1"/>
    <col min="14" max="14" width="10.42578125" customWidth="1"/>
    <col min="15" max="15" width="1.7109375" customWidth="1"/>
    <col min="16" max="16" width="10" customWidth="1"/>
  </cols>
  <sheetData>
    <row r="1" spans="1:16" x14ac:dyDescent="0.25">
      <c r="A1" s="11" t="s">
        <v>38</v>
      </c>
    </row>
    <row r="2" spans="1:16" x14ac:dyDescent="0.25">
      <c r="A2" s="11" t="s">
        <v>54</v>
      </c>
      <c r="B2" s="70" t="s">
        <v>19</v>
      </c>
      <c r="C2" s="70"/>
      <c r="D2" s="70"/>
      <c r="E2" s="16"/>
      <c r="F2" s="40"/>
      <c r="G2" s="40"/>
      <c r="H2" s="41"/>
      <c r="I2" s="11"/>
      <c r="J2" s="11" t="s">
        <v>55</v>
      </c>
      <c r="K2" s="11"/>
      <c r="L2" s="11"/>
      <c r="M2" s="11"/>
      <c r="N2" s="11"/>
      <c r="O2" s="11"/>
      <c r="P2" s="11"/>
    </row>
    <row r="3" spans="1:16" x14ac:dyDescent="0.25">
      <c r="A3" s="21"/>
      <c r="B3" s="21">
        <v>0</v>
      </c>
      <c r="C3" s="21">
        <v>1</v>
      </c>
      <c r="D3" s="21">
        <v>2</v>
      </c>
      <c r="E3" s="21"/>
      <c r="F3" s="41">
        <v>3</v>
      </c>
      <c r="G3" s="42"/>
      <c r="H3" s="41"/>
      <c r="I3" s="11"/>
      <c r="J3" s="11"/>
      <c r="K3" s="11"/>
      <c r="L3" s="11"/>
      <c r="M3" s="11"/>
      <c r="N3" s="11"/>
      <c r="O3" s="16"/>
    </row>
    <row r="4" spans="1:16" x14ac:dyDescent="0.25">
      <c r="A4" s="11" t="s">
        <v>69</v>
      </c>
      <c r="B4" s="13"/>
      <c r="C4" s="11">
        <v>100</v>
      </c>
      <c r="D4" s="11">
        <v>100</v>
      </c>
      <c r="E4" s="11"/>
      <c r="F4" s="43">
        <v>100</v>
      </c>
      <c r="G4" s="42"/>
      <c r="H4" s="44"/>
      <c r="I4" s="11"/>
      <c r="J4" s="16"/>
      <c r="K4" s="16"/>
      <c r="L4" s="11"/>
      <c r="M4" s="16"/>
      <c r="N4" s="16"/>
      <c r="O4" s="16"/>
      <c r="P4" s="16"/>
    </row>
    <row r="5" spans="1:16" x14ac:dyDescent="0.25">
      <c r="A5" s="11" t="s">
        <v>70</v>
      </c>
      <c r="B5" s="13"/>
      <c r="C5" s="15">
        <v>10000</v>
      </c>
      <c r="D5" s="15">
        <v>12000</v>
      </c>
      <c r="E5" s="11"/>
      <c r="F5" s="45">
        <v>14000</v>
      </c>
      <c r="G5" s="42"/>
      <c r="H5" s="41"/>
      <c r="I5" s="11"/>
      <c r="J5" s="16"/>
      <c r="K5" s="16"/>
      <c r="L5" s="11"/>
      <c r="M5" s="16"/>
      <c r="N5" s="16"/>
      <c r="O5" s="16"/>
      <c r="P5" s="16"/>
    </row>
    <row r="6" spans="1:16" x14ac:dyDescent="0.25">
      <c r="A6" s="11"/>
      <c r="B6" s="13"/>
      <c r="C6" s="13"/>
      <c r="D6" s="13"/>
      <c r="E6" s="13"/>
      <c r="F6" s="42"/>
      <c r="G6" s="42"/>
      <c r="H6" s="41"/>
      <c r="I6" s="11"/>
      <c r="J6" s="71" t="s">
        <v>64</v>
      </c>
      <c r="K6" s="71"/>
      <c r="L6" s="11"/>
      <c r="M6" s="71" t="s">
        <v>65</v>
      </c>
      <c r="N6" s="71"/>
      <c r="O6" s="16"/>
      <c r="P6" s="16" t="s">
        <v>66</v>
      </c>
    </row>
    <row r="7" spans="1:16" x14ac:dyDescent="0.25">
      <c r="A7" s="11" t="s">
        <v>44</v>
      </c>
      <c r="B7" s="15">
        <v>-1000000</v>
      </c>
      <c r="C7" s="15"/>
      <c r="D7" s="15"/>
      <c r="E7" s="15"/>
      <c r="F7" s="45"/>
      <c r="G7" s="45"/>
      <c r="H7" s="41"/>
      <c r="I7" s="11"/>
      <c r="J7" s="11" t="str">
        <f>A7</f>
        <v>Investering</v>
      </c>
      <c r="K7" s="11"/>
      <c r="L7" s="11"/>
      <c r="M7" s="11" t="str">
        <f t="shared" ref="M7:M17" si="0">A7</f>
        <v>Investering</v>
      </c>
      <c r="N7" s="15">
        <f t="shared" ref="N7:N15" si="1">D7</f>
        <v>0</v>
      </c>
      <c r="O7" s="11"/>
      <c r="P7" s="11"/>
    </row>
    <row r="8" spans="1:16" x14ac:dyDescent="0.25">
      <c r="A8" s="11" t="s">
        <v>45</v>
      </c>
      <c r="B8" s="15"/>
      <c r="C8" s="15">
        <f>C4*C5</f>
        <v>1000000</v>
      </c>
      <c r="D8" s="15">
        <f>C4*D5</f>
        <v>1200000</v>
      </c>
      <c r="E8" s="15"/>
      <c r="F8" s="45">
        <f>C4*F5</f>
        <v>1400000</v>
      </c>
      <c r="G8" s="45"/>
      <c r="H8" s="41"/>
      <c r="I8" s="11"/>
      <c r="J8" s="11" t="str">
        <f>A8</f>
        <v>Omsetning</v>
      </c>
      <c r="K8" s="15">
        <f>D8</f>
        <v>1200000</v>
      </c>
      <c r="L8" s="11"/>
      <c r="M8" s="11" t="str">
        <f t="shared" si="0"/>
        <v>Omsetning</v>
      </c>
      <c r="N8" s="15">
        <f t="shared" si="1"/>
        <v>1200000</v>
      </c>
      <c r="O8" s="11"/>
      <c r="P8" s="15"/>
    </row>
    <row r="9" spans="1:16" x14ac:dyDescent="0.25">
      <c r="A9" s="11" t="s">
        <v>46</v>
      </c>
      <c r="B9" s="15"/>
      <c r="C9" s="15">
        <f>C8*$H$9</f>
        <v>700000</v>
      </c>
      <c r="D9" s="15">
        <f>D8*$H$9</f>
        <v>840000</v>
      </c>
      <c r="E9" s="15" t="s">
        <v>10</v>
      </c>
      <c r="F9" s="45"/>
      <c r="G9" s="45"/>
      <c r="H9" s="44">
        <v>0.7</v>
      </c>
      <c r="I9" s="11"/>
      <c r="J9" s="11" t="str">
        <f t="shared" ref="J9:J15" si="2">A9</f>
        <v>Dekningsbidrag</v>
      </c>
      <c r="K9" s="15">
        <f>D9</f>
        <v>840000</v>
      </c>
      <c r="L9" s="11"/>
      <c r="M9" s="11" t="str">
        <f t="shared" si="0"/>
        <v>Dekningsbidrag</v>
      </c>
      <c r="N9" s="15">
        <f t="shared" si="1"/>
        <v>840000</v>
      </c>
      <c r="O9" s="11"/>
      <c r="P9" s="15"/>
    </row>
    <row r="10" spans="1:16" x14ac:dyDescent="0.25">
      <c r="A10" s="11" t="s">
        <v>76</v>
      </c>
      <c r="B10" s="15"/>
      <c r="C10" s="15">
        <v>-300000</v>
      </c>
      <c r="D10" s="15">
        <f>C10</f>
        <v>-300000</v>
      </c>
      <c r="E10" s="15"/>
      <c r="F10" s="45"/>
      <c r="G10" s="45"/>
      <c r="H10" s="41"/>
      <c r="I10" s="11"/>
      <c r="J10" s="11" t="str">
        <f t="shared" si="2"/>
        <v>Faste kostnader</v>
      </c>
      <c r="K10" s="15">
        <f>D10</f>
        <v>-300000</v>
      </c>
      <c r="L10" s="11"/>
      <c r="M10" s="11" t="str">
        <f t="shared" si="0"/>
        <v>Faste kostnader</v>
      </c>
      <c r="N10" s="15">
        <f t="shared" si="1"/>
        <v>-300000</v>
      </c>
      <c r="O10" s="11"/>
      <c r="P10" s="15"/>
    </row>
    <row r="11" spans="1:16" x14ac:dyDescent="0.25">
      <c r="A11" s="11" t="s">
        <v>47</v>
      </c>
      <c r="B11" s="15"/>
      <c r="C11" s="15">
        <f>B7*H11</f>
        <v>-200000</v>
      </c>
      <c r="D11" s="15">
        <f>(B7-C11)*H11</f>
        <v>-160000</v>
      </c>
      <c r="E11" s="15" t="s">
        <v>11</v>
      </c>
      <c r="F11" s="45"/>
      <c r="G11" s="45"/>
      <c r="H11" s="44">
        <v>0.2</v>
      </c>
      <c r="I11" s="11"/>
      <c r="J11" s="11" t="str">
        <f t="shared" si="2"/>
        <v>Avskrivninger</v>
      </c>
      <c r="K11" s="15"/>
      <c r="L11" s="11"/>
      <c r="M11" s="11" t="str">
        <f t="shared" si="0"/>
        <v>Avskrivninger</v>
      </c>
      <c r="N11" s="15">
        <f t="shared" si="1"/>
        <v>-160000</v>
      </c>
      <c r="O11" s="11"/>
      <c r="P11" s="15">
        <f>K11-N11</f>
        <v>160000</v>
      </c>
    </row>
    <row r="12" spans="1:16" x14ac:dyDescent="0.25">
      <c r="A12" s="21" t="s">
        <v>48</v>
      </c>
      <c r="B12" s="22"/>
      <c r="C12" s="22">
        <f>-B21*H12</f>
        <v>-42000</v>
      </c>
      <c r="D12" s="22">
        <f>-B23*H12</f>
        <v>-33600</v>
      </c>
      <c r="E12" s="15" t="s">
        <v>12</v>
      </c>
      <c r="F12" s="45"/>
      <c r="G12" s="45"/>
      <c r="H12" s="44">
        <v>0.06</v>
      </c>
      <c r="I12" s="11"/>
      <c r="J12" s="11" t="str">
        <f t="shared" si="2"/>
        <v>Renter</v>
      </c>
      <c r="K12" s="15">
        <f>D12</f>
        <v>-33600</v>
      </c>
      <c r="L12" s="11"/>
      <c r="M12" s="11" t="str">
        <f t="shared" si="0"/>
        <v>Renter</v>
      </c>
      <c r="N12" s="15">
        <f t="shared" si="1"/>
        <v>-33600</v>
      </c>
      <c r="O12" s="11"/>
      <c r="P12" s="15"/>
    </row>
    <row r="13" spans="1:16" x14ac:dyDescent="0.25">
      <c r="A13" s="11" t="s">
        <v>49</v>
      </c>
      <c r="B13" s="15"/>
      <c r="C13" s="15">
        <f>SUM(C9:C12)</f>
        <v>158000</v>
      </c>
      <c r="D13" s="15">
        <f>SUM(D9:D12)</f>
        <v>346400</v>
      </c>
      <c r="E13" s="15" t="s">
        <v>13</v>
      </c>
      <c r="F13" s="45"/>
      <c r="G13" s="45"/>
      <c r="H13" s="41"/>
      <c r="I13" s="11"/>
      <c r="J13" s="11" t="str">
        <f t="shared" si="2"/>
        <v>Skattbart overskudd</v>
      </c>
      <c r="K13" s="15"/>
      <c r="L13" s="11"/>
      <c r="M13" s="11" t="str">
        <f t="shared" si="0"/>
        <v>Skattbart overskudd</v>
      </c>
      <c r="N13" s="15">
        <f t="shared" si="1"/>
        <v>346400</v>
      </c>
      <c r="O13" s="11"/>
      <c r="P13" s="15"/>
    </row>
    <row r="14" spans="1:16" x14ac:dyDescent="0.25">
      <c r="A14" s="23" t="s">
        <v>52</v>
      </c>
      <c r="B14" s="15"/>
      <c r="C14" s="15">
        <f>-C13*$H$14</f>
        <v>-34760</v>
      </c>
      <c r="D14" s="15">
        <f>-D13*$H$14</f>
        <v>-76208</v>
      </c>
      <c r="E14" s="15" t="s">
        <v>14</v>
      </c>
      <c r="F14" s="45"/>
      <c r="G14" s="45"/>
      <c r="H14" s="44">
        <v>0.22</v>
      </c>
      <c r="I14" s="11"/>
      <c r="J14" s="21" t="str">
        <f t="shared" si="2"/>
        <v>Skatt</v>
      </c>
      <c r="K14" s="22">
        <f>D14</f>
        <v>-76208</v>
      </c>
      <c r="L14" s="41"/>
      <c r="M14" s="21" t="str">
        <f t="shared" si="0"/>
        <v>Skatt</v>
      </c>
      <c r="N14" s="22">
        <f t="shared" si="1"/>
        <v>-76208</v>
      </c>
      <c r="O14" s="11"/>
      <c r="P14" s="15"/>
    </row>
    <row r="15" spans="1:16" x14ac:dyDescent="0.25">
      <c r="A15" s="23" t="s">
        <v>63</v>
      </c>
      <c r="B15" s="15"/>
      <c r="C15" s="15">
        <f>C13+C14</f>
        <v>123240</v>
      </c>
      <c r="D15" s="15">
        <f>D13+D14</f>
        <v>270192</v>
      </c>
      <c r="E15" s="15" t="s">
        <v>15</v>
      </c>
      <c r="F15" s="45"/>
      <c r="G15" s="45"/>
      <c r="H15" s="44"/>
      <c r="I15" s="11"/>
      <c r="J15" s="11" t="str">
        <f t="shared" si="2"/>
        <v>Resultat etter skatt</v>
      </c>
      <c r="K15" s="15">
        <v>0</v>
      </c>
      <c r="L15" s="41"/>
      <c r="M15" s="11" t="str">
        <f t="shared" si="0"/>
        <v>Resultat etter skatt</v>
      </c>
      <c r="N15" s="15">
        <f t="shared" si="1"/>
        <v>270192</v>
      </c>
      <c r="O15" s="11"/>
      <c r="P15" s="15"/>
    </row>
    <row r="16" spans="1:16" x14ac:dyDescent="0.25">
      <c r="A16" s="23" t="s">
        <v>71</v>
      </c>
      <c r="B16" s="15">
        <v>700000</v>
      </c>
      <c r="C16" s="15">
        <f>B22</f>
        <v>-140000</v>
      </c>
      <c r="D16" s="15">
        <f>B22</f>
        <v>-140000</v>
      </c>
      <c r="E16" s="15" t="s">
        <v>18</v>
      </c>
      <c r="F16" s="45"/>
      <c r="G16" s="45"/>
      <c r="H16" s="41"/>
      <c r="I16" s="11"/>
      <c r="J16" s="11" t="str">
        <f>A16</f>
        <v>Lånebeløp/avdrag</v>
      </c>
      <c r="K16" s="15">
        <f>D16</f>
        <v>-140000</v>
      </c>
      <c r="L16" s="41"/>
      <c r="M16" s="11" t="str">
        <f t="shared" si="0"/>
        <v>Lånebeløp/avdrag</v>
      </c>
      <c r="N16" s="15"/>
      <c r="O16" s="11"/>
      <c r="P16" s="15">
        <f t="shared" ref="P16:P17" si="3">K16-N16</f>
        <v>-140000</v>
      </c>
    </row>
    <row r="17" spans="1:16" x14ac:dyDescent="0.25">
      <c r="A17" s="21" t="s">
        <v>67</v>
      </c>
      <c r="B17" s="22">
        <f>-H17*C8</f>
        <v>-150000</v>
      </c>
      <c r="C17" s="22">
        <f>(C8-D8)*$H$17</f>
        <v>-30000</v>
      </c>
      <c r="D17" s="22">
        <f>(D8-F8)*$H$17</f>
        <v>-30000</v>
      </c>
      <c r="E17" s="15" t="s">
        <v>16</v>
      </c>
      <c r="F17" s="45"/>
      <c r="G17" s="45"/>
      <c r="H17" s="44">
        <v>0.15</v>
      </c>
      <c r="I17" s="11"/>
      <c r="J17" s="21" t="str">
        <f>A17</f>
        <v>Endring arbeidskapital</v>
      </c>
      <c r="K17" s="22">
        <f>D17</f>
        <v>-30000</v>
      </c>
      <c r="L17" s="41"/>
      <c r="M17" s="21" t="str">
        <f t="shared" si="0"/>
        <v>Endring arbeidskapital</v>
      </c>
      <c r="N17" s="22"/>
      <c r="O17" s="41"/>
      <c r="P17" s="45">
        <f t="shared" si="3"/>
        <v>-30000</v>
      </c>
    </row>
    <row r="18" spans="1:16" x14ac:dyDescent="0.25">
      <c r="A18" s="72" t="s">
        <v>98</v>
      </c>
      <c r="B18" s="15"/>
      <c r="C18" s="15"/>
      <c r="D18" s="15"/>
      <c r="E18" s="15"/>
      <c r="F18" s="45"/>
      <c r="G18" s="45"/>
      <c r="H18" s="41"/>
      <c r="I18" s="11"/>
      <c r="J18" s="21" t="s">
        <v>68</v>
      </c>
      <c r="K18" s="22">
        <f>SUM(K9:K17)</f>
        <v>260192</v>
      </c>
      <c r="L18" s="41"/>
      <c r="M18" s="21" t="s">
        <v>63</v>
      </c>
      <c r="N18" s="22">
        <f>N15</f>
        <v>270192</v>
      </c>
      <c r="O18" s="41"/>
      <c r="P18" s="45">
        <f>SUM(P11:P17)</f>
        <v>-10000</v>
      </c>
    </row>
    <row r="19" spans="1:16" ht="15.75" thickBot="1" x14ac:dyDescent="0.3">
      <c r="A19" s="73"/>
      <c r="B19" s="18">
        <f>SUM(B7:B18)</f>
        <v>-450000</v>
      </c>
      <c r="C19" s="18">
        <f>C9+C10+C12+C14+C16+C17</f>
        <v>153240</v>
      </c>
      <c r="D19" s="18">
        <f>D9+D10+D12+D14+D16+D17</f>
        <v>260192</v>
      </c>
      <c r="E19" s="18" t="s">
        <v>17</v>
      </c>
      <c r="F19" s="45"/>
      <c r="G19" s="45"/>
      <c r="H19" s="41"/>
      <c r="I19" s="11"/>
      <c r="J19" s="11"/>
      <c r="K19" s="11"/>
      <c r="L19" s="41"/>
      <c r="M19" s="11"/>
      <c r="N19" s="11"/>
      <c r="O19" s="41"/>
      <c r="P19" s="41"/>
    </row>
    <row r="20" spans="1:16" ht="15.75" thickTop="1" x14ac:dyDescent="0.25">
      <c r="A20" s="11"/>
      <c r="B20" s="15"/>
      <c r="C20" s="15"/>
      <c r="D20" s="15"/>
      <c r="E20" s="15"/>
      <c r="F20" s="45"/>
      <c r="G20" s="45"/>
      <c r="H20" s="41"/>
      <c r="I20" s="11"/>
      <c r="J20" s="11" t="str">
        <f>M18</f>
        <v>Resultat etter skatt</v>
      </c>
      <c r="K20" s="15"/>
      <c r="L20" s="41"/>
      <c r="M20" s="15">
        <f>N18</f>
        <v>270192</v>
      </c>
      <c r="N20" s="11"/>
      <c r="O20" s="11"/>
      <c r="P20" s="11"/>
    </row>
    <row r="21" spans="1:16" x14ac:dyDescent="0.25">
      <c r="A21" s="11" t="s">
        <v>50</v>
      </c>
      <c r="B21" s="15">
        <v>700000</v>
      </c>
      <c r="C21" s="15"/>
      <c r="D21" s="15"/>
      <c r="E21" s="15"/>
      <c r="F21" s="45"/>
      <c r="G21" s="45"/>
      <c r="H21" s="41"/>
      <c r="I21" s="11"/>
      <c r="J21" s="15" t="str">
        <f>A11</f>
        <v>Avskrivninger</v>
      </c>
      <c r="K21" s="15">
        <f>-D11</f>
        <v>160000</v>
      </c>
      <c r="L21" s="41"/>
      <c r="M21" s="15"/>
      <c r="N21" s="15"/>
      <c r="O21" s="15"/>
      <c r="P21" s="11"/>
    </row>
    <row r="22" spans="1:16" x14ac:dyDescent="0.25">
      <c r="A22" s="11" t="s">
        <v>51</v>
      </c>
      <c r="B22" s="15">
        <f>-B21/C22</f>
        <v>-140000</v>
      </c>
      <c r="C22" s="14">
        <v>5</v>
      </c>
      <c r="D22" s="15" t="s">
        <v>72</v>
      </c>
      <c r="E22" s="15"/>
      <c r="F22" s="45"/>
      <c r="G22" s="45"/>
      <c r="H22" s="41"/>
      <c r="I22" s="11"/>
      <c r="J22" s="15" t="s">
        <v>51</v>
      </c>
      <c r="K22" s="15">
        <f>D16</f>
        <v>-140000</v>
      </c>
      <c r="L22" s="41"/>
      <c r="M22" s="23"/>
      <c r="N22" s="15"/>
      <c r="O22" s="11"/>
      <c r="P22" s="11"/>
    </row>
    <row r="23" spans="1:16" x14ac:dyDescent="0.25">
      <c r="A23" s="11"/>
      <c r="B23" s="15">
        <f>B21+B22</f>
        <v>560000</v>
      </c>
      <c r="C23" s="15"/>
      <c r="D23" s="15"/>
      <c r="E23" s="15"/>
      <c r="F23" s="45"/>
      <c r="G23" s="45"/>
      <c r="H23" s="41"/>
      <c r="I23" s="11"/>
      <c r="J23" s="22" t="str">
        <f>A17</f>
        <v>Endring arbeidskapital</v>
      </c>
      <c r="K23" s="22">
        <f>D17</f>
        <v>-30000</v>
      </c>
      <c r="L23" s="41"/>
      <c r="M23" s="22">
        <f>P18</f>
        <v>-10000</v>
      </c>
      <c r="N23" s="15"/>
      <c r="O23" s="11"/>
      <c r="P23" s="11"/>
    </row>
    <row r="24" spans="1:16" ht="15.75" thickBot="1" x14ac:dyDescent="0.3">
      <c r="A24" s="11"/>
      <c r="B24" s="15"/>
      <c r="C24" s="15"/>
      <c r="D24" s="15"/>
      <c r="E24" s="15"/>
      <c r="F24" s="45"/>
      <c r="G24" s="45"/>
      <c r="H24" s="41"/>
      <c r="I24" s="11"/>
      <c r="J24" s="24" t="str">
        <f>J18</f>
        <v>Kontantstrøm etter skatt</v>
      </c>
      <c r="K24" s="25"/>
      <c r="L24" s="41"/>
      <c r="M24" s="25">
        <f>K18</f>
        <v>260192</v>
      </c>
      <c r="N24" s="15"/>
      <c r="O24" s="11"/>
      <c r="P24" s="11"/>
    </row>
    <row r="25" spans="1:16" ht="15.75" thickTop="1" x14ac:dyDescent="0.25">
      <c r="L25" s="39"/>
    </row>
    <row r="26" spans="1:16" x14ac:dyDescent="0.25">
      <c r="C26" s="3"/>
      <c r="D26" s="3"/>
    </row>
    <row r="27" spans="1:16" x14ac:dyDescent="0.25">
      <c r="B27" s="3"/>
      <c r="C27" s="3"/>
      <c r="D27" s="3"/>
    </row>
    <row r="28" spans="1:16" x14ac:dyDescent="0.25">
      <c r="B28" s="3"/>
      <c r="C28" s="3"/>
      <c r="D28" s="3"/>
    </row>
    <row r="30" spans="1:16" x14ac:dyDescent="0.25">
      <c r="C30" s="3"/>
      <c r="D30" s="3"/>
    </row>
    <row r="31" spans="1:16" x14ac:dyDescent="0.25">
      <c r="C31" s="3"/>
      <c r="D31" s="3"/>
    </row>
    <row r="32" spans="1:16" x14ac:dyDescent="0.25">
      <c r="C32" s="3"/>
      <c r="D32" s="3"/>
    </row>
    <row r="33" spans="3:4" x14ac:dyDescent="0.25">
      <c r="C33" s="3"/>
      <c r="D33" s="3"/>
    </row>
  </sheetData>
  <mergeCells count="4">
    <mergeCell ref="B2:D2"/>
    <mergeCell ref="J6:K6"/>
    <mergeCell ref="M6:N6"/>
    <mergeCell ref="A18:A19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"/>
  <sheetViews>
    <sheetView zoomScaleNormal="100" workbookViewId="0"/>
  </sheetViews>
  <sheetFormatPr baseColWidth="10" defaultColWidth="9.140625" defaultRowHeight="15" x14ac:dyDescent="0.25"/>
  <cols>
    <col min="1" max="1" width="15.85546875" style="11" customWidth="1"/>
    <col min="2" max="2" width="9.140625" style="11" customWidth="1"/>
    <col min="3" max="3" width="4.28515625" style="11" customWidth="1"/>
    <col min="4" max="4" width="14.28515625" style="11" customWidth="1"/>
    <col min="5" max="5" width="12.28515625" style="11" customWidth="1"/>
    <col min="6" max="6" width="3.42578125" style="11" customWidth="1"/>
    <col min="7" max="7" width="13.42578125" style="11" customWidth="1"/>
    <col min="8" max="8" width="13.28515625" style="11" customWidth="1"/>
    <col min="9" max="16384" width="9.140625" style="11"/>
  </cols>
  <sheetData>
    <row r="1" spans="1:9" x14ac:dyDescent="0.25">
      <c r="A1" s="11" t="s">
        <v>38</v>
      </c>
    </row>
    <row r="2" spans="1:9" x14ac:dyDescent="0.25">
      <c r="A2" s="11" t="s">
        <v>54</v>
      </c>
      <c r="D2" s="11" t="s">
        <v>55</v>
      </c>
    </row>
    <row r="3" spans="1:9" x14ac:dyDescent="0.25">
      <c r="A3" s="11" t="s">
        <v>57</v>
      </c>
      <c r="B3" s="20">
        <v>0.05</v>
      </c>
      <c r="D3" s="11" t="s">
        <v>58</v>
      </c>
      <c r="E3" s="13">
        <v>100</v>
      </c>
      <c r="F3" s="20"/>
    </row>
    <row r="4" spans="1:9" x14ac:dyDescent="0.25">
      <c r="A4" s="12" t="s">
        <v>19</v>
      </c>
      <c r="B4" s="12" t="s">
        <v>59</v>
      </c>
      <c r="D4" s="11" t="s">
        <v>60</v>
      </c>
      <c r="E4" s="20">
        <v>0.05</v>
      </c>
      <c r="F4" s="13"/>
    </row>
    <row r="5" spans="1:9" x14ac:dyDescent="0.25">
      <c r="A5" s="11">
        <v>0</v>
      </c>
      <c r="B5" s="28">
        <v>100</v>
      </c>
      <c r="C5" s="29"/>
      <c r="D5" s="11" t="s">
        <v>61</v>
      </c>
      <c r="E5" s="13">
        <v>30</v>
      </c>
      <c r="F5" s="13"/>
    </row>
    <row r="6" spans="1:9" x14ac:dyDescent="0.25">
      <c r="A6" s="11">
        <v>1</v>
      </c>
      <c r="B6" s="30">
        <f>B5*(1+$B$3)</f>
        <v>105</v>
      </c>
      <c r="C6" s="30"/>
      <c r="D6" s="11" t="str">
        <f>IF(E4&gt;=0,"Inflatert pris","Deflatert pris")</f>
        <v>Inflatert pris</v>
      </c>
      <c r="E6" s="30">
        <f>E3*(1+E4)^E5</f>
        <v>432.19423751506622</v>
      </c>
      <c r="F6" s="30"/>
    </row>
    <row r="7" spans="1:9" x14ac:dyDescent="0.25">
      <c r="A7" s="11">
        <v>2</v>
      </c>
      <c r="B7" s="30">
        <f t="shared" ref="B7:B15" si="0">B6*(1+$B$3)</f>
        <v>110.25</v>
      </c>
      <c r="C7" s="30"/>
    </row>
    <row r="8" spans="1:9" x14ac:dyDescent="0.25">
      <c r="A8" s="11">
        <v>3</v>
      </c>
      <c r="B8" s="30">
        <f t="shared" si="0"/>
        <v>115.7625</v>
      </c>
      <c r="C8" s="30"/>
      <c r="D8" s="11" t="s">
        <v>62</v>
      </c>
    </row>
    <row r="9" spans="1:9" x14ac:dyDescent="0.25">
      <c r="A9" s="11">
        <v>4</v>
      </c>
      <c r="B9" s="30">
        <f t="shared" si="0"/>
        <v>121.55062500000001</v>
      </c>
      <c r="C9" s="30"/>
      <c r="D9" s="11" t="s">
        <v>58</v>
      </c>
      <c r="E9" s="13">
        <v>100</v>
      </c>
    </row>
    <row r="10" spans="1:9" x14ac:dyDescent="0.25">
      <c r="A10" s="11">
        <v>5</v>
      </c>
      <c r="B10" s="30">
        <f t="shared" si="0"/>
        <v>127.62815625000002</v>
      </c>
      <c r="C10" s="30"/>
      <c r="D10" s="11" t="s">
        <v>60</v>
      </c>
      <c r="E10" s="20">
        <v>-0.03</v>
      </c>
      <c r="H10" s="14"/>
    </row>
    <row r="11" spans="1:9" x14ac:dyDescent="0.25">
      <c r="A11" s="11">
        <v>6</v>
      </c>
      <c r="B11" s="30">
        <f t="shared" si="0"/>
        <v>134.00956406250003</v>
      </c>
      <c r="C11" s="30"/>
      <c r="D11" s="11" t="s">
        <v>61</v>
      </c>
      <c r="E11" s="13">
        <v>10</v>
      </c>
      <c r="H11" s="20"/>
      <c r="I11" s="46"/>
    </row>
    <row r="12" spans="1:9" x14ac:dyDescent="0.25">
      <c r="A12" s="11">
        <v>7</v>
      </c>
      <c r="B12" s="30">
        <f t="shared" si="0"/>
        <v>140.71004226562505</v>
      </c>
      <c r="C12" s="30"/>
      <c r="D12" s="11" t="str">
        <f>IF(E10&gt;=0,"Inflatert pris","Deflatert pris")</f>
        <v>Deflatert pris</v>
      </c>
      <c r="E12" s="30">
        <f>E9*(1+E10)^E11</f>
        <v>73.742412689492824</v>
      </c>
      <c r="H12" s="19"/>
    </row>
    <row r="13" spans="1:9" x14ac:dyDescent="0.25">
      <c r="A13" s="11">
        <v>8</v>
      </c>
      <c r="B13" s="30">
        <f t="shared" si="0"/>
        <v>147.74554437890632</v>
      </c>
      <c r="C13" s="30"/>
      <c r="H13" s="28"/>
    </row>
    <row r="14" spans="1:9" x14ac:dyDescent="0.25">
      <c r="A14" s="11">
        <v>9</v>
      </c>
      <c r="B14" s="30">
        <f t="shared" si="0"/>
        <v>155.13282159785163</v>
      </c>
      <c r="C14" s="30"/>
      <c r="D14" s="11" t="s">
        <v>56</v>
      </c>
    </row>
    <row r="15" spans="1:9" x14ac:dyDescent="0.25">
      <c r="A15" s="11">
        <v>10</v>
      </c>
      <c r="B15" s="30">
        <f t="shared" si="0"/>
        <v>162.88946267774421</v>
      </c>
      <c r="C15" s="30"/>
      <c r="D15" s="11" t="s">
        <v>44</v>
      </c>
      <c r="E15" s="14">
        <v>10000000</v>
      </c>
    </row>
    <row r="16" spans="1:9" x14ac:dyDescent="0.25">
      <c r="D16" s="11" t="s">
        <v>2</v>
      </c>
      <c r="E16" s="20">
        <v>0.2</v>
      </c>
    </row>
    <row r="17" spans="4:5" x14ac:dyDescent="0.25">
      <c r="D17" s="11" t="s">
        <v>61</v>
      </c>
      <c r="E17" s="13">
        <v>10</v>
      </c>
    </row>
    <row r="18" spans="4:5" x14ac:dyDescent="0.25">
      <c r="D18" s="11" t="s">
        <v>73</v>
      </c>
      <c r="E18" s="30">
        <f>E15*(1-E16)^E17</f>
        <v>1073741.8240000012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"/>
  <sheetViews>
    <sheetView tabSelected="1" zoomScaleNormal="100" workbookViewId="0"/>
  </sheetViews>
  <sheetFormatPr baseColWidth="10" defaultColWidth="9.140625" defaultRowHeight="15" outlineLevelCol="1" x14ac:dyDescent="0.25"/>
  <cols>
    <col min="1" max="1" width="18.140625" customWidth="1"/>
    <col min="2" max="2" width="7" customWidth="1" outlineLevel="1"/>
    <col min="3" max="3" width="8.140625" style="27" customWidth="1" outlineLevel="1"/>
    <col min="4" max="4" width="10.5703125" customWidth="1" outlineLevel="1"/>
    <col min="5" max="5" width="8.85546875" customWidth="1"/>
    <col min="6" max="6" width="9.140625" hidden="1" customWidth="1" outlineLevel="1"/>
    <col min="7" max="7" width="11.28515625" hidden="1" customWidth="1" outlineLevel="1"/>
    <col min="8" max="9" width="9.140625" hidden="1" customWidth="1" outlineLevel="1"/>
    <col min="10" max="10" width="9.140625" collapsed="1"/>
  </cols>
  <sheetData>
    <row r="1" spans="1:9" x14ac:dyDescent="0.25">
      <c r="A1" s="11" t="s">
        <v>38</v>
      </c>
      <c r="B1" s="11"/>
      <c r="C1" s="12"/>
      <c r="D1" s="11"/>
      <c r="E1" s="11"/>
    </row>
    <row r="2" spans="1:9" x14ac:dyDescent="0.25">
      <c r="A2" s="39"/>
      <c r="B2" s="74" t="s">
        <v>35</v>
      </c>
      <c r="C2" s="76" t="s">
        <v>25</v>
      </c>
      <c r="D2" s="79" t="s">
        <v>99</v>
      </c>
      <c r="E2" s="79" t="s">
        <v>100</v>
      </c>
      <c r="F2" s="78" t="s">
        <v>2</v>
      </c>
      <c r="G2" s="1" t="s">
        <v>36</v>
      </c>
    </row>
    <row r="3" spans="1:9" x14ac:dyDescent="0.25">
      <c r="A3" s="21" t="s">
        <v>34</v>
      </c>
      <c r="B3" s="75"/>
      <c r="C3" s="77"/>
      <c r="D3" s="80"/>
      <c r="E3" s="80"/>
      <c r="F3" s="78"/>
      <c r="G3" s="1" t="s">
        <v>75</v>
      </c>
    </row>
    <row r="4" spans="1:9" x14ac:dyDescent="0.25">
      <c r="A4" s="11" t="s">
        <v>23</v>
      </c>
      <c r="B4" s="13">
        <v>8</v>
      </c>
      <c r="C4" s="12" t="s">
        <v>24</v>
      </c>
      <c r="D4" s="14">
        <v>1200</v>
      </c>
      <c r="E4" s="15">
        <f>B4*D4</f>
        <v>9600</v>
      </c>
      <c r="F4" s="2">
        <v>0</v>
      </c>
      <c r="G4" s="3">
        <v>0</v>
      </c>
    </row>
    <row r="5" spans="1:9" ht="18" x14ac:dyDescent="0.25">
      <c r="A5" s="11" t="s">
        <v>26</v>
      </c>
      <c r="B5" s="14">
        <v>2500</v>
      </c>
      <c r="C5" s="12" t="s">
        <v>43</v>
      </c>
      <c r="D5" s="14">
        <v>18</v>
      </c>
      <c r="E5" s="15">
        <f>B5*D5</f>
        <v>45000</v>
      </c>
      <c r="F5" s="2">
        <v>0.02</v>
      </c>
      <c r="G5" s="3">
        <f>E5*F5</f>
        <v>900</v>
      </c>
    </row>
    <row r="6" spans="1:9" x14ac:dyDescent="0.25">
      <c r="A6" s="11" t="s">
        <v>27</v>
      </c>
      <c r="B6" s="11"/>
      <c r="C6" s="12"/>
      <c r="D6" s="11"/>
      <c r="E6" s="14">
        <v>23000</v>
      </c>
      <c r="F6" s="2">
        <v>0.2</v>
      </c>
      <c r="G6" s="3">
        <f>E6*F6</f>
        <v>4600</v>
      </c>
    </row>
    <row r="7" spans="1:9" x14ac:dyDescent="0.25">
      <c r="A7" s="11" t="s">
        <v>28</v>
      </c>
      <c r="B7" s="11"/>
      <c r="C7" s="12"/>
      <c r="D7" s="11"/>
      <c r="E7" s="14">
        <v>5000</v>
      </c>
      <c r="F7" s="2">
        <v>0.3</v>
      </c>
      <c r="G7" s="3">
        <f>E7*F7</f>
        <v>1500</v>
      </c>
    </row>
    <row r="8" spans="1:9" x14ac:dyDescent="0.25">
      <c r="A8" s="11" t="s">
        <v>31</v>
      </c>
      <c r="B8" s="11"/>
      <c r="C8" s="12"/>
      <c r="D8" s="11"/>
      <c r="E8" s="15">
        <f>SUM(E4:E7)</f>
        <v>82600</v>
      </c>
      <c r="F8" s="5"/>
      <c r="G8" s="3"/>
    </row>
    <row r="9" spans="1:9" x14ac:dyDescent="0.25">
      <c r="A9" s="11" t="s">
        <v>29</v>
      </c>
      <c r="B9" s="14">
        <v>70</v>
      </c>
      <c r="C9" s="12" t="s">
        <v>30</v>
      </c>
      <c r="D9" s="14">
        <v>30</v>
      </c>
      <c r="E9" s="15">
        <f>B9*D9</f>
        <v>2100</v>
      </c>
      <c r="F9" s="2">
        <v>1</v>
      </c>
      <c r="G9" s="3">
        <f>E9*F9</f>
        <v>2100</v>
      </c>
    </row>
    <row r="10" spans="1:9" x14ac:dyDescent="0.25">
      <c r="A10" s="21" t="s">
        <v>32</v>
      </c>
      <c r="B10" s="21"/>
      <c r="C10" s="36"/>
      <c r="D10" s="21"/>
      <c r="E10" s="48">
        <v>12000</v>
      </c>
      <c r="G10" s="3"/>
    </row>
    <row r="11" spans="1:9" ht="15.75" thickBot="1" x14ac:dyDescent="0.3">
      <c r="A11" s="17" t="s">
        <v>33</v>
      </c>
      <c r="B11" s="17"/>
      <c r="C11" s="47"/>
      <c r="D11" s="17"/>
      <c r="E11" s="18">
        <f>SUM(E8:E10)</f>
        <v>96700</v>
      </c>
      <c r="F11" s="8"/>
      <c r="G11" s="9">
        <f>SUM(G4:G10)</f>
        <v>9100</v>
      </c>
      <c r="H11" s="26" t="s">
        <v>74</v>
      </c>
      <c r="I11" s="8"/>
    </row>
    <row r="12" spans="1:9" ht="15.75" thickTop="1" x14ac:dyDescent="0.25"/>
    <row r="13" spans="1:9" x14ac:dyDescent="0.25">
      <c r="D13" s="2"/>
      <c r="H13" s="2"/>
    </row>
    <row r="15" spans="1:9" x14ac:dyDescent="0.25">
      <c r="G15" s="3"/>
    </row>
    <row r="17" spans="7:7" x14ac:dyDescent="0.25">
      <c r="G17" s="4"/>
    </row>
  </sheetData>
  <mergeCells count="5">
    <mergeCell ref="B2:B3"/>
    <mergeCell ref="C2:C3"/>
    <mergeCell ref="F2:F3"/>
    <mergeCell ref="D2:D3"/>
    <mergeCell ref="E2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8"/>
  <sheetViews>
    <sheetView zoomScaleNormal="100" workbookViewId="0"/>
  </sheetViews>
  <sheetFormatPr baseColWidth="10" defaultColWidth="9.140625" defaultRowHeight="15" x14ac:dyDescent="0.25"/>
  <cols>
    <col min="1" max="1" width="30.140625" style="11" customWidth="1"/>
    <col min="2" max="2" width="13" style="11" customWidth="1"/>
    <col min="3" max="3" width="12.85546875" style="11" customWidth="1"/>
    <col min="4" max="4" width="13" style="11" customWidth="1"/>
    <col min="5" max="5" width="14.7109375" style="11" customWidth="1"/>
    <col min="6" max="256" width="11.42578125" style="11" customWidth="1"/>
    <col min="257" max="257" width="30.140625" style="11" customWidth="1"/>
    <col min="258" max="258" width="13" style="11" customWidth="1"/>
    <col min="259" max="259" width="13.42578125" style="11" customWidth="1"/>
    <col min="260" max="260" width="13" style="11" customWidth="1"/>
    <col min="261" max="261" width="14.7109375" style="11" customWidth="1"/>
    <col min="262" max="512" width="11.42578125" style="11" customWidth="1"/>
    <col min="513" max="513" width="30.140625" style="11" customWidth="1"/>
    <col min="514" max="514" width="13" style="11" customWidth="1"/>
    <col min="515" max="515" width="13.42578125" style="11" customWidth="1"/>
    <col min="516" max="516" width="13" style="11" customWidth="1"/>
    <col min="517" max="517" width="14.7109375" style="11" customWidth="1"/>
    <col min="518" max="768" width="11.42578125" style="11" customWidth="1"/>
    <col min="769" max="769" width="30.140625" style="11" customWidth="1"/>
    <col min="770" max="770" width="13" style="11" customWidth="1"/>
    <col min="771" max="771" width="13.42578125" style="11" customWidth="1"/>
    <col min="772" max="772" width="13" style="11" customWidth="1"/>
    <col min="773" max="773" width="14.7109375" style="11" customWidth="1"/>
    <col min="774" max="1024" width="11.42578125" style="11" customWidth="1"/>
    <col min="1025" max="1025" width="30.140625" style="11" customWidth="1"/>
    <col min="1026" max="1026" width="13" style="11" customWidth="1"/>
    <col min="1027" max="1027" width="13.42578125" style="11" customWidth="1"/>
    <col min="1028" max="1028" width="13" style="11" customWidth="1"/>
    <col min="1029" max="1029" width="14.7109375" style="11" customWidth="1"/>
    <col min="1030" max="1280" width="11.42578125" style="11" customWidth="1"/>
    <col min="1281" max="1281" width="30.140625" style="11" customWidth="1"/>
    <col min="1282" max="1282" width="13" style="11" customWidth="1"/>
    <col min="1283" max="1283" width="13.42578125" style="11" customWidth="1"/>
    <col min="1284" max="1284" width="13" style="11" customWidth="1"/>
    <col min="1285" max="1285" width="14.7109375" style="11" customWidth="1"/>
    <col min="1286" max="1536" width="11.42578125" style="11" customWidth="1"/>
    <col min="1537" max="1537" width="30.140625" style="11" customWidth="1"/>
    <col min="1538" max="1538" width="13" style="11" customWidth="1"/>
    <col min="1539" max="1539" width="13.42578125" style="11" customWidth="1"/>
    <col min="1540" max="1540" width="13" style="11" customWidth="1"/>
    <col min="1541" max="1541" width="14.7109375" style="11" customWidth="1"/>
    <col min="1542" max="1792" width="11.42578125" style="11" customWidth="1"/>
    <col min="1793" max="1793" width="30.140625" style="11" customWidth="1"/>
    <col min="1794" max="1794" width="13" style="11" customWidth="1"/>
    <col min="1795" max="1795" width="13.42578125" style="11" customWidth="1"/>
    <col min="1796" max="1796" width="13" style="11" customWidth="1"/>
    <col min="1797" max="1797" width="14.7109375" style="11" customWidth="1"/>
    <col min="1798" max="2048" width="11.42578125" style="11" customWidth="1"/>
    <col min="2049" max="2049" width="30.140625" style="11" customWidth="1"/>
    <col min="2050" max="2050" width="13" style="11" customWidth="1"/>
    <col min="2051" max="2051" width="13.42578125" style="11" customWidth="1"/>
    <col min="2052" max="2052" width="13" style="11" customWidth="1"/>
    <col min="2053" max="2053" width="14.7109375" style="11" customWidth="1"/>
    <col min="2054" max="2304" width="11.42578125" style="11" customWidth="1"/>
    <col min="2305" max="2305" width="30.140625" style="11" customWidth="1"/>
    <col min="2306" max="2306" width="13" style="11" customWidth="1"/>
    <col min="2307" max="2307" width="13.42578125" style="11" customWidth="1"/>
    <col min="2308" max="2308" width="13" style="11" customWidth="1"/>
    <col min="2309" max="2309" width="14.7109375" style="11" customWidth="1"/>
    <col min="2310" max="2560" width="11.42578125" style="11" customWidth="1"/>
    <col min="2561" max="2561" width="30.140625" style="11" customWidth="1"/>
    <col min="2562" max="2562" width="13" style="11" customWidth="1"/>
    <col min="2563" max="2563" width="13.42578125" style="11" customWidth="1"/>
    <col min="2564" max="2564" width="13" style="11" customWidth="1"/>
    <col min="2565" max="2565" width="14.7109375" style="11" customWidth="1"/>
    <col min="2566" max="2816" width="11.42578125" style="11" customWidth="1"/>
    <col min="2817" max="2817" width="30.140625" style="11" customWidth="1"/>
    <col min="2818" max="2818" width="13" style="11" customWidth="1"/>
    <col min="2819" max="2819" width="13.42578125" style="11" customWidth="1"/>
    <col min="2820" max="2820" width="13" style="11" customWidth="1"/>
    <col min="2821" max="2821" width="14.7109375" style="11" customWidth="1"/>
    <col min="2822" max="3072" width="11.42578125" style="11" customWidth="1"/>
    <col min="3073" max="3073" width="30.140625" style="11" customWidth="1"/>
    <col min="3074" max="3074" width="13" style="11" customWidth="1"/>
    <col min="3075" max="3075" width="13.42578125" style="11" customWidth="1"/>
    <col min="3076" max="3076" width="13" style="11" customWidth="1"/>
    <col min="3077" max="3077" width="14.7109375" style="11" customWidth="1"/>
    <col min="3078" max="3328" width="11.42578125" style="11" customWidth="1"/>
    <col min="3329" max="3329" width="30.140625" style="11" customWidth="1"/>
    <col min="3330" max="3330" width="13" style="11" customWidth="1"/>
    <col min="3331" max="3331" width="13.42578125" style="11" customWidth="1"/>
    <col min="3332" max="3332" width="13" style="11" customWidth="1"/>
    <col min="3333" max="3333" width="14.7109375" style="11" customWidth="1"/>
    <col min="3334" max="3584" width="11.42578125" style="11" customWidth="1"/>
    <col min="3585" max="3585" width="30.140625" style="11" customWidth="1"/>
    <col min="3586" max="3586" width="13" style="11" customWidth="1"/>
    <col min="3587" max="3587" width="13.42578125" style="11" customWidth="1"/>
    <col min="3588" max="3588" width="13" style="11" customWidth="1"/>
    <col min="3589" max="3589" width="14.7109375" style="11" customWidth="1"/>
    <col min="3590" max="3840" width="11.42578125" style="11" customWidth="1"/>
    <col min="3841" max="3841" width="30.140625" style="11" customWidth="1"/>
    <col min="3842" max="3842" width="13" style="11" customWidth="1"/>
    <col min="3843" max="3843" width="13.42578125" style="11" customWidth="1"/>
    <col min="3844" max="3844" width="13" style="11" customWidth="1"/>
    <col min="3845" max="3845" width="14.7109375" style="11" customWidth="1"/>
    <col min="3846" max="4096" width="11.42578125" style="11" customWidth="1"/>
    <col min="4097" max="4097" width="30.140625" style="11" customWidth="1"/>
    <col min="4098" max="4098" width="13" style="11" customWidth="1"/>
    <col min="4099" max="4099" width="13.42578125" style="11" customWidth="1"/>
    <col min="4100" max="4100" width="13" style="11" customWidth="1"/>
    <col min="4101" max="4101" width="14.7109375" style="11" customWidth="1"/>
    <col min="4102" max="4352" width="11.42578125" style="11" customWidth="1"/>
    <col min="4353" max="4353" width="30.140625" style="11" customWidth="1"/>
    <col min="4354" max="4354" width="13" style="11" customWidth="1"/>
    <col min="4355" max="4355" width="13.42578125" style="11" customWidth="1"/>
    <col min="4356" max="4356" width="13" style="11" customWidth="1"/>
    <col min="4357" max="4357" width="14.7109375" style="11" customWidth="1"/>
    <col min="4358" max="4608" width="11.42578125" style="11" customWidth="1"/>
    <col min="4609" max="4609" width="30.140625" style="11" customWidth="1"/>
    <col min="4610" max="4610" width="13" style="11" customWidth="1"/>
    <col min="4611" max="4611" width="13.42578125" style="11" customWidth="1"/>
    <col min="4612" max="4612" width="13" style="11" customWidth="1"/>
    <col min="4613" max="4613" width="14.7109375" style="11" customWidth="1"/>
    <col min="4614" max="4864" width="11.42578125" style="11" customWidth="1"/>
    <col min="4865" max="4865" width="30.140625" style="11" customWidth="1"/>
    <col min="4866" max="4866" width="13" style="11" customWidth="1"/>
    <col min="4867" max="4867" width="13.42578125" style="11" customWidth="1"/>
    <col min="4868" max="4868" width="13" style="11" customWidth="1"/>
    <col min="4869" max="4869" width="14.7109375" style="11" customWidth="1"/>
    <col min="4870" max="5120" width="11.42578125" style="11" customWidth="1"/>
    <col min="5121" max="5121" width="30.140625" style="11" customWidth="1"/>
    <col min="5122" max="5122" width="13" style="11" customWidth="1"/>
    <col min="5123" max="5123" width="13.42578125" style="11" customWidth="1"/>
    <col min="5124" max="5124" width="13" style="11" customWidth="1"/>
    <col min="5125" max="5125" width="14.7109375" style="11" customWidth="1"/>
    <col min="5126" max="5376" width="11.42578125" style="11" customWidth="1"/>
    <col min="5377" max="5377" width="30.140625" style="11" customWidth="1"/>
    <col min="5378" max="5378" width="13" style="11" customWidth="1"/>
    <col min="5379" max="5379" width="13.42578125" style="11" customWidth="1"/>
    <col min="5380" max="5380" width="13" style="11" customWidth="1"/>
    <col min="5381" max="5381" width="14.7109375" style="11" customWidth="1"/>
    <col min="5382" max="5632" width="11.42578125" style="11" customWidth="1"/>
    <col min="5633" max="5633" width="30.140625" style="11" customWidth="1"/>
    <col min="5634" max="5634" width="13" style="11" customWidth="1"/>
    <col min="5635" max="5635" width="13.42578125" style="11" customWidth="1"/>
    <col min="5636" max="5636" width="13" style="11" customWidth="1"/>
    <col min="5637" max="5637" width="14.7109375" style="11" customWidth="1"/>
    <col min="5638" max="5888" width="11.42578125" style="11" customWidth="1"/>
    <col min="5889" max="5889" width="30.140625" style="11" customWidth="1"/>
    <col min="5890" max="5890" width="13" style="11" customWidth="1"/>
    <col min="5891" max="5891" width="13.42578125" style="11" customWidth="1"/>
    <col min="5892" max="5892" width="13" style="11" customWidth="1"/>
    <col min="5893" max="5893" width="14.7109375" style="11" customWidth="1"/>
    <col min="5894" max="6144" width="11.42578125" style="11" customWidth="1"/>
    <col min="6145" max="6145" width="30.140625" style="11" customWidth="1"/>
    <col min="6146" max="6146" width="13" style="11" customWidth="1"/>
    <col min="6147" max="6147" width="13.42578125" style="11" customWidth="1"/>
    <col min="6148" max="6148" width="13" style="11" customWidth="1"/>
    <col min="6149" max="6149" width="14.7109375" style="11" customWidth="1"/>
    <col min="6150" max="6400" width="11.42578125" style="11" customWidth="1"/>
    <col min="6401" max="6401" width="30.140625" style="11" customWidth="1"/>
    <col min="6402" max="6402" width="13" style="11" customWidth="1"/>
    <col min="6403" max="6403" width="13.42578125" style="11" customWidth="1"/>
    <col min="6404" max="6404" width="13" style="11" customWidth="1"/>
    <col min="6405" max="6405" width="14.7109375" style="11" customWidth="1"/>
    <col min="6406" max="6656" width="11.42578125" style="11" customWidth="1"/>
    <col min="6657" max="6657" width="30.140625" style="11" customWidth="1"/>
    <col min="6658" max="6658" width="13" style="11" customWidth="1"/>
    <col min="6659" max="6659" width="13.42578125" style="11" customWidth="1"/>
    <col min="6660" max="6660" width="13" style="11" customWidth="1"/>
    <col min="6661" max="6661" width="14.7109375" style="11" customWidth="1"/>
    <col min="6662" max="6912" width="11.42578125" style="11" customWidth="1"/>
    <col min="6913" max="6913" width="30.140625" style="11" customWidth="1"/>
    <col min="6914" max="6914" width="13" style="11" customWidth="1"/>
    <col min="6915" max="6915" width="13.42578125" style="11" customWidth="1"/>
    <col min="6916" max="6916" width="13" style="11" customWidth="1"/>
    <col min="6917" max="6917" width="14.7109375" style="11" customWidth="1"/>
    <col min="6918" max="7168" width="11.42578125" style="11" customWidth="1"/>
    <col min="7169" max="7169" width="30.140625" style="11" customWidth="1"/>
    <col min="7170" max="7170" width="13" style="11" customWidth="1"/>
    <col min="7171" max="7171" width="13.42578125" style="11" customWidth="1"/>
    <col min="7172" max="7172" width="13" style="11" customWidth="1"/>
    <col min="7173" max="7173" width="14.7109375" style="11" customWidth="1"/>
    <col min="7174" max="7424" width="11.42578125" style="11" customWidth="1"/>
    <col min="7425" max="7425" width="30.140625" style="11" customWidth="1"/>
    <col min="7426" max="7426" width="13" style="11" customWidth="1"/>
    <col min="7427" max="7427" width="13.42578125" style="11" customWidth="1"/>
    <col min="7428" max="7428" width="13" style="11" customWidth="1"/>
    <col min="7429" max="7429" width="14.7109375" style="11" customWidth="1"/>
    <col min="7430" max="7680" width="11.42578125" style="11" customWidth="1"/>
    <col min="7681" max="7681" width="30.140625" style="11" customWidth="1"/>
    <col min="7682" max="7682" width="13" style="11" customWidth="1"/>
    <col min="7683" max="7683" width="13.42578125" style="11" customWidth="1"/>
    <col min="7684" max="7684" width="13" style="11" customWidth="1"/>
    <col min="7685" max="7685" width="14.7109375" style="11" customWidth="1"/>
    <col min="7686" max="7936" width="11.42578125" style="11" customWidth="1"/>
    <col min="7937" max="7937" width="30.140625" style="11" customWidth="1"/>
    <col min="7938" max="7938" width="13" style="11" customWidth="1"/>
    <col min="7939" max="7939" width="13.42578125" style="11" customWidth="1"/>
    <col min="7940" max="7940" width="13" style="11" customWidth="1"/>
    <col min="7941" max="7941" width="14.7109375" style="11" customWidth="1"/>
    <col min="7942" max="8192" width="11.42578125" style="11" customWidth="1"/>
    <col min="8193" max="8193" width="30.140625" style="11" customWidth="1"/>
    <col min="8194" max="8194" width="13" style="11" customWidth="1"/>
    <col min="8195" max="8195" width="13.42578125" style="11" customWidth="1"/>
    <col min="8196" max="8196" width="13" style="11" customWidth="1"/>
    <col min="8197" max="8197" width="14.7109375" style="11" customWidth="1"/>
    <col min="8198" max="8448" width="11.42578125" style="11" customWidth="1"/>
    <col min="8449" max="8449" width="30.140625" style="11" customWidth="1"/>
    <col min="8450" max="8450" width="13" style="11" customWidth="1"/>
    <col min="8451" max="8451" width="13.42578125" style="11" customWidth="1"/>
    <col min="8452" max="8452" width="13" style="11" customWidth="1"/>
    <col min="8453" max="8453" width="14.7109375" style="11" customWidth="1"/>
    <col min="8454" max="8704" width="11.42578125" style="11" customWidth="1"/>
    <col min="8705" max="8705" width="30.140625" style="11" customWidth="1"/>
    <col min="8706" max="8706" width="13" style="11" customWidth="1"/>
    <col min="8707" max="8707" width="13.42578125" style="11" customWidth="1"/>
    <col min="8708" max="8708" width="13" style="11" customWidth="1"/>
    <col min="8709" max="8709" width="14.7109375" style="11" customWidth="1"/>
    <col min="8710" max="8960" width="11.42578125" style="11" customWidth="1"/>
    <col min="8961" max="8961" width="30.140625" style="11" customWidth="1"/>
    <col min="8962" max="8962" width="13" style="11" customWidth="1"/>
    <col min="8963" max="8963" width="13.42578125" style="11" customWidth="1"/>
    <col min="8964" max="8964" width="13" style="11" customWidth="1"/>
    <col min="8965" max="8965" width="14.7109375" style="11" customWidth="1"/>
    <col min="8966" max="9216" width="11.42578125" style="11" customWidth="1"/>
    <col min="9217" max="9217" width="30.140625" style="11" customWidth="1"/>
    <col min="9218" max="9218" width="13" style="11" customWidth="1"/>
    <col min="9219" max="9219" width="13.42578125" style="11" customWidth="1"/>
    <col min="9220" max="9220" width="13" style="11" customWidth="1"/>
    <col min="9221" max="9221" width="14.7109375" style="11" customWidth="1"/>
    <col min="9222" max="9472" width="11.42578125" style="11" customWidth="1"/>
    <col min="9473" max="9473" width="30.140625" style="11" customWidth="1"/>
    <col min="9474" max="9474" width="13" style="11" customWidth="1"/>
    <col min="9475" max="9475" width="13.42578125" style="11" customWidth="1"/>
    <col min="9476" max="9476" width="13" style="11" customWidth="1"/>
    <col min="9477" max="9477" width="14.7109375" style="11" customWidth="1"/>
    <col min="9478" max="9728" width="11.42578125" style="11" customWidth="1"/>
    <col min="9729" max="9729" width="30.140625" style="11" customWidth="1"/>
    <col min="9730" max="9730" width="13" style="11" customWidth="1"/>
    <col min="9731" max="9731" width="13.42578125" style="11" customWidth="1"/>
    <col min="9732" max="9732" width="13" style="11" customWidth="1"/>
    <col min="9733" max="9733" width="14.7109375" style="11" customWidth="1"/>
    <col min="9734" max="9984" width="11.42578125" style="11" customWidth="1"/>
    <col min="9985" max="9985" width="30.140625" style="11" customWidth="1"/>
    <col min="9986" max="9986" width="13" style="11" customWidth="1"/>
    <col min="9987" max="9987" width="13.42578125" style="11" customWidth="1"/>
    <col min="9988" max="9988" width="13" style="11" customWidth="1"/>
    <col min="9989" max="9989" width="14.7109375" style="11" customWidth="1"/>
    <col min="9990" max="10240" width="11.42578125" style="11" customWidth="1"/>
    <col min="10241" max="10241" width="30.140625" style="11" customWidth="1"/>
    <col min="10242" max="10242" width="13" style="11" customWidth="1"/>
    <col min="10243" max="10243" width="13.42578125" style="11" customWidth="1"/>
    <col min="10244" max="10244" width="13" style="11" customWidth="1"/>
    <col min="10245" max="10245" width="14.7109375" style="11" customWidth="1"/>
    <col min="10246" max="10496" width="11.42578125" style="11" customWidth="1"/>
    <col min="10497" max="10497" width="30.140625" style="11" customWidth="1"/>
    <col min="10498" max="10498" width="13" style="11" customWidth="1"/>
    <col min="10499" max="10499" width="13.42578125" style="11" customWidth="1"/>
    <col min="10500" max="10500" width="13" style="11" customWidth="1"/>
    <col min="10501" max="10501" width="14.7109375" style="11" customWidth="1"/>
    <col min="10502" max="10752" width="11.42578125" style="11" customWidth="1"/>
    <col min="10753" max="10753" width="30.140625" style="11" customWidth="1"/>
    <col min="10754" max="10754" width="13" style="11" customWidth="1"/>
    <col min="10755" max="10755" width="13.42578125" style="11" customWidth="1"/>
    <col min="10756" max="10756" width="13" style="11" customWidth="1"/>
    <col min="10757" max="10757" width="14.7109375" style="11" customWidth="1"/>
    <col min="10758" max="11008" width="11.42578125" style="11" customWidth="1"/>
    <col min="11009" max="11009" width="30.140625" style="11" customWidth="1"/>
    <col min="11010" max="11010" width="13" style="11" customWidth="1"/>
    <col min="11011" max="11011" width="13.42578125" style="11" customWidth="1"/>
    <col min="11012" max="11012" width="13" style="11" customWidth="1"/>
    <col min="11013" max="11013" width="14.7109375" style="11" customWidth="1"/>
    <col min="11014" max="11264" width="11.42578125" style="11" customWidth="1"/>
    <col min="11265" max="11265" width="30.140625" style="11" customWidth="1"/>
    <col min="11266" max="11266" width="13" style="11" customWidth="1"/>
    <col min="11267" max="11267" width="13.42578125" style="11" customWidth="1"/>
    <col min="11268" max="11268" width="13" style="11" customWidth="1"/>
    <col min="11269" max="11269" width="14.7109375" style="11" customWidth="1"/>
    <col min="11270" max="11520" width="11.42578125" style="11" customWidth="1"/>
    <col min="11521" max="11521" width="30.140625" style="11" customWidth="1"/>
    <col min="11522" max="11522" width="13" style="11" customWidth="1"/>
    <col min="11523" max="11523" width="13.42578125" style="11" customWidth="1"/>
    <col min="11524" max="11524" width="13" style="11" customWidth="1"/>
    <col min="11525" max="11525" width="14.7109375" style="11" customWidth="1"/>
    <col min="11526" max="11776" width="11.42578125" style="11" customWidth="1"/>
    <col min="11777" max="11777" width="30.140625" style="11" customWidth="1"/>
    <col min="11778" max="11778" width="13" style="11" customWidth="1"/>
    <col min="11779" max="11779" width="13.42578125" style="11" customWidth="1"/>
    <col min="11780" max="11780" width="13" style="11" customWidth="1"/>
    <col min="11781" max="11781" width="14.7109375" style="11" customWidth="1"/>
    <col min="11782" max="12032" width="11.42578125" style="11" customWidth="1"/>
    <col min="12033" max="12033" width="30.140625" style="11" customWidth="1"/>
    <col min="12034" max="12034" width="13" style="11" customWidth="1"/>
    <col min="12035" max="12035" width="13.42578125" style="11" customWidth="1"/>
    <col min="12036" max="12036" width="13" style="11" customWidth="1"/>
    <col min="12037" max="12037" width="14.7109375" style="11" customWidth="1"/>
    <col min="12038" max="12288" width="11.42578125" style="11" customWidth="1"/>
    <col min="12289" max="12289" width="30.140625" style="11" customWidth="1"/>
    <col min="12290" max="12290" width="13" style="11" customWidth="1"/>
    <col min="12291" max="12291" width="13.42578125" style="11" customWidth="1"/>
    <col min="12292" max="12292" width="13" style="11" customWidth="1"/>
    <col min="12293" max="12293" width="14.7109375" style="11" customWidth="1"/>
    <col min="12294" max="12544" width="11.42578125" style="11" customWidth="1"/>
    <col min="12545" max="12545" width="30.140625" style="11" customWidth="1"/>
    <col min="12546" max="12546" width="13" style="11" customWidth="1"/>
    <col min="12547" max="12547" width="13.42578125" style="11" customWidth="1"/>
    <col min="12548" max="12548" width="13" style="11" customWidth="1"/>
    <col min="12549" max="12549" width="14.7109375" style="11" customWidth="1"/>
    <col min="12550" max="12800" width="11.42578125" style="11" customWidth="1"/>
    <col min="12801" max="12801" width="30.140625" style="11" customWidth="1"/>
    <col min="12802" max="12802" width="13" style="11" customWidth="1"/>
    <col min="12803" max="12803" width="13.42578125" style="11" customWidth="1"/>
    <col min="12804" max="12804" width="13" style="11" customWidth="1"/>
    <col min="12805" max="12805" width="14.7109375" style="11" customWidth="1"/>
    <col min="12806" max="13056" width="11.42578125" style="11" customWidth="1"/>
    <col min="13057" max="13057" width="30.140625" style="11" customWidth="1"/>
    <col min="13058" max="13058" width="13" style="11" customWidth="1"/>
    <col min="13059" max="13059" width="13.42578125" style="11" customWidth="1"/>
    <col min="13060" max="13060" width="13" style="11" customWidth="1"/>
    <col min="13061" max="13061" width="14.7109375" style="11" customWidth="1"/>
    <col min="13062" max="13312" width="11.42578125" style="11" customWidth="1"/>
    <col min="13313" max="13313" width="30.140625" style="11" customWidth="1"/>
    <col min="13314" max="13314" width="13" style="11" customWidth="1"/>
    <col min="13315" max="13315" width="13.42578125" style="11" customWidth="1"/>
    <col min="13316" max="13316" width="13" style="11" customWidth="1"/>
    <col min="13317" max="13317" width="14.7109375" style="11" customWidth="1"/>
    <col min="13318" max="13568" width="11.42578125" style="11" customWidth="1"/>
    <col min="13569" max="13569" width="30.140625" style="11" customWidth="1"/>
    <col min="13570" max="13570" width="13" style="11" customWidth="1"/>
    <col min="13571" max="13571" width="13.42578125" style="11" customWidth="1"/>
    <col min="13572" max="13572" width="13" style="11" customWidth="1"/>
    <col min="13573" max="13573" width="14.7109375" style="11" customWidth="1"/>
    <col min="13574" max="13824" width="11.42578125" style="11" customWidth="1"/>
    <col min="13825" max="13825" width="30.140625" style="11" customWidth="1"/>
    <col min="13826" max="13826" width="13" style="11" customWidth="1"/>
    <col min="13827" max="13827" width="13.42578125" style="11" customWidth="1"/>
    <col min="13828" max="13828" width="13" style="11" customWidth="1"/>
    <col min="13829" max="13829" width="14.7109375" style="11" customWidth="1"/>
    <col min="13830" max="14080" width="11.42578125" style="11" customWidth="1"/>
    <col min="14081" max="14081" width="30.140625" style="11" customWidth="1"/>
    <col min="14082" max="14082" width="13" style="11" customWidth="1"/>
    <col min="14083" max="14083" width="13.42578125" style="11" customWidth="1"/>
    <col min="14084" max="14084" width="13" style="11" customWidth="1"/>
    <col min="14085" max="14085" width="14.7109375" style="11" customWidth="1"/>
    <col min="14086" max="14336" width="11.42578125" style="11" customWidth="1"/>
    <col min="14337" max="14337" width="30.140625" style="11" customWidth="1"/>
    <col min="14338" max="14338" width="13" style="11" customWidth="1"/>
    <col min="14339" max="14339" width="13.42578125" style="11" customWidth="1"/>
    <col min="14340" max="14340" width="13" style="11" customWidth="1"/>
    <col min="14341" max="14341" width="14.7109375" style="11" customWidth="1"/>
    <col min="14342" max="14592" width="11.42578125" style="11" customWidth="1"/>
    <col min="14593" max="14593" width="30.140625" style="11" customWidth="1"/>
    <col min="14594" max="14594" width="13" style="11" customWidth="1"/>
    <col min="14595" max="14595" width="13.42578125" style="11" customWidth="1"/>
    <col min="14596" max="14596" width="13" style="11" customWidth="1"/>
    <col min="14597" max="14597" width="14.7109375" style="11" customWidth="1"/>
    <col min="14598" max="14848" width="11.42578125" style="11" customWidth="1"/>
    <col min="14849" max="14849" width="30.140625" style="11" customWidth="1"/>
    <col min="14850" max="14850" width="13" style="11" customWidth="1"/>
    <col min="14851" max="14851" width="13.42578125" style="11" customWidth="1"/>
    <col min="14852" max="14852" width="13" style="11" customWidth="1"/>
    <col min="14853" max="14853" width="14.7109375" style="11" customWidth="1"/>
    <col min="14854" max="15104" width="11.42578125" style="11" customWidth="1"/>
    <col min="15105" max="15105" width="30.140625" style="11" customWidth="1"/>
    <col min="15106" max="15106" width="13" style="11" customWidth="1"/>
    <col min="15107" max="15107" width="13.42578125" style="11" customWidth="1"/>
    <col min="15108" max="15108" width="13" style="11" customWidth="1"/>
    <col min="15109" max="15109" width="14.7109375" style="11" customWidth="1"/>
    <col min="15110" max="15360" width="11.42578125" style="11" customWidth="1"/>
    <col min="15361" max="15361" width="30.140625" style="11" customWidth="1"/>
    <col min="15362" max="15362" width="13" style="11" customWidth="1"/>
    <col min="15363" max="15363" width="13.42578125" style="11" customWidth="1"/>
    <col min="15364" max="15364" width="13" style="11" customWidth="1"/>
    <col min="15365" max="15365" width="14.7109375" style="11" customWidth="1"/>
    <col min="15366" max="15616" width="11.42578125" style="11" customWidth="1"/>
    <col min="15617" max="15617" width="30.140625" style="11" customWidth="1"/>
    <col min="15618" max="15618" width="13" style="11" customWidth="1"/>
    <col min="15619" max="15619" width="13.42578125" style="11" customWidth="1"/>
    <col min="15620" max="15620" width="13" style="11" customWidth="1"/>
    <col min="15621" max="15621" width="14.7109375" style="11" customWidth="1"/>
    <col min="15622" max="15872" width="11.42578125" style="11" customWidth="1"/>
    <col min="15873" max="15873" width="30.140625" style="11" customWidth="1"/>
    <col min="15874" max="15874" width="13" style="11" customWidth="1"/>
    <col min="15875" max="15875" width="13.42578125" style="11" customWidth="1"/>
    <col min="15876" max="15876" width="13" style="11" customWidth="1"/>
    <col min="15877" max="15877" width="14.7109375" style="11" customWidth="1"/>
    <col min="15878" max="16128" width="11.42578125" style="11" customWidth="1"/>
    <col min="16129" max="16129" width="30.140625" style="11" customWidth="1"/>
    <col min="16130" max="16130" width="13" style="11" customWidth="1"/>
    <col min="16131" max="16131" width="13.42578125" style="11" customWidth="1"/>
    <col min="16132" max="16132" width="13" style="11" customWidth="1"/>
    <col min="16133" max="16133" width="14.7109375" style="11" customWidth="1"/>
    <col min="16134" max="16384" width="11.42578125" style="11" customWidth="1"/>
  </cols>
  <sheetData>
    <row r="1" spans="1:3" x14ac:dyDescent="0.25">
      <c r="A1" s="11" t="s">
        <v>38</v>
      </c>
    </row>
    <row r="2" spans="1:3" x14ac:dyDescent="0.25">
      <c r="A2" s="11" t="s">
        <v>82</v>
      </c>
      <c r="B2" s="70" t="s">
        <v>19</v>
      </c>
      <c r="C2" s="70"/>
    </row>
    <row r="3" spans="1:3" x14ac:dyDescent="0.25">
      <c r="A3" s="21"/>
      <c r="B3" s="33">
        <v>1960</v>
      </c>
      <c r="C3" s="33">
        <v>2018</v>
      </c>
    </row>
    <row r="4" spans="1:3" x14ac:dyDescent="0.25">
      <c r="A4" s="11" t="s">
        <v>83</v>
      </c>
      <c r="B4" s="13">
        <v>8.3000000000000007</v>
      </c>
      <c r="C4" s="13">
        <v>108.4</v>
      </c>
    </row>
    <row r="5" spans="1:3" x14ac:dyDescent="0.25">
      <c r="A5" s="11" t="s">
        <v>84</v>
      </c>
      <c r="B5" s="13">
        <v>6</v>
      </c>
      <c r="C5" s="13"/>
    </row>
    <row r="6" spans="1:3" x14ac:dyDescent="0.25">
      <c r="A6" s="11" t="s">
        <v>103</v>
      </c>
      <c r="B6" s="13"/>
      <c r="C6" s="13">
        <v>100</v>
      </c>
    </row>
    <row r="7" spans="1:3" x14ac:dyDescent="0.25">
      <c r="A7" s="11" t="s">
        <v>101</v>
      </c>
      <c r="B7" s="31">
        <f>B5*C4/B4</f>
        <v>78.361445783132538</v>
      </c>
    </row>
    <row r="8" spans="1:3" x14ac:dyDescent="0.25">
      <c r="A8" s="21" t="s">
        <v>102</v>
      </c>
      <c r="B8" s="34"/>
      <c r="C8" s="34">
        <f>C6*B4/C4</f>
        <v>7.6568265682656831</v>
      </c>
    </row>
    <row r="9" spans="1:3" x14ac:dyDescent="0.25">
      <c r="B9" s="31"/>
    </row>
    <row r="10" spans="1:3" x14ac:dyDescent="0.25">
      <c r="A10" s="11" t="s">
        <v>85</v>
      </c>
      <c r="B10" s="70" t="s">
        <v>19</v>
      </c>
      <c r="C10" s="70"/>
    </row>
    <row r="11" spans="1:3" x14ac:dyDescent="0.25">
      <c r="A11" s="21"/>
      <c r="B11" s="35">
        <f>B3</f>
        <v>1960</v>
      </c>
      <c r="C11" s="35">
        <f>C3</f>
        <v>2018</v>
      </c>
    </row>
    <row r="12" spans="1:3" x14ac:dyDescent="0.25">
      <c r="A12" s="11" t="s">
        <v>86</v>
      </c>
      <c r="B12" s="31">
        <f>B5</f>
        <v>6</v>
      </c>
      <c r="C12" s="31">
        <f>C6</f>
        <v>100</v>
      </c>
    </row>
    <row r="13" spans="1:3" x14ac:dyDescent="0.25">
      <c r="A13" s="11" t="s">
        <v>87</v>
      </c>
      <c r="B13" s="14">
        <v>14560</v>
      </c>
      <c r="C13" s="14">
        <v>547320</v>
      </c>
    </row>
    <row r="14" spans="1:3" x14ac:dyDescent="0.25">
      <c r="A14" s="11" t="s">
        <v>88</v>
      </c>
      <c r="B14" s="31">
        <f>B13/1725</f>
        <v>8.4405797101449274</v>
      </c>
      <c r="C14" s="31">
        <f>C13/1725</f>
        <v>317.28695652173911</v>
      </c>
    </row>
    <row r="15" spans="1:3" x14ac:dyDescent="0.25">
      <c r="A15" s="21" t="s">
        <v>89</v>
      </c>
      <c r="B15" s="35">
        <f>60*B12/B14</f>
        <v>42.651098901098905</v>
      </c>
      <c r="C15" s="35">
        <f>60*C12/C14</f>
        <v>18.910326682745012</v>
      </c>
    </row>
    <row r="16" spans="1:3" x14ac:dyDescent="0.25">
      <c r="B16" s="19"/>
      <c r="C16" s="19"/>
    </row>
    <row r="17" spans="1:4" x14ac:dyDescent="0.25">
      <c r="B17" s="70" t="s">
        <v>19</v>
      </c>
      <c r="C17" s="70"/>
    </row>
    <row r="18" spans="1:4" x14ac:dyDescent="0.25">
      <c r="A18" s="21"/>
      <c r="B18" s="33">
        <v>1960</v>
      </c>
      <c r="C18" s="21">
        <f>C3</f>
        <v>2018</v>
      </c>
      <c r="D18" s="36" t="s">
        <v>90</v>
      </c>
    </row>
    <row r="19" spans="1:4" x14ac:dyDescent="0.25">
      <c r="A19" s="11" t="s">
        <v>91</v>
      </c>
      <c r="B19" s="11">
        <f>B4</f>
        <v>8.3000000000000007</v>
      </c>
      <c r="C19" s="11">
        <f>C4</f>
        <v>108.4</v>
      </c>
      <c r="D19" s="32">
        <f>(C19/B19)^(1/($C$18-$B$18))-1</f>
        <v>4.5299006819933263E-2</v>
      </c>
    </row>
    <row r="20" spans="1:4" x14ac:dyDescent="0.25">
      <c r="A20" s="11" t="s">
        <v>92</v>
      </c>
      <c r="B20" s="31">
        <f>B12</f>
        <v>6</v>
      </c>
      <c r="C20" s="31">
        <f>C12</f>
        <v>100</v>
      </c>
      <c r="D20" s="32">
        <f>(C20/B20)^(1/($C$18-$B$18))-1</f>
        <v>4.9702805079094414E-2</v>
      </c>
    </row>
    <row r="21" spans="1:4" x14ac:dyDescent="0.25">
      <c r="A21" s="11" t="s">
        <v>93</v>
      </c>
      <c r="B21" s="15">
        <f>B13</f>
        <v>14560</v>
      </c>
      <c r="C21" s="15">
        <f>C13</f>
        <v>547320</v>
      </c>
      <c r="D21" s="32">
        <f>(C21/B21)^(1/($C$18-$B$18))-1</f>
        <v>6.4526680510161416E-2</v>
      </c>
    </row>
    <row r="22" spans="1:4" x14ac:dyDescent="0.25">
      <c r="A22" s="11" t="s">
        <v>94</v>
      </c>
      <c r="C22" s="15">
        <f>C21/C19*B19</f>
        <v>41907.343173431735</v>
      </c>
    </row>
    <row r="23" spans="1:4" ht="15.75" thickBot="1" x14ac:dyDescent="0.3">
      <c r="A23" s="17" t="s">
        <v>95</v>
      </c>
      <c r="B23" s="17"/>
      <c r="C23" s="18"/>
      <c r="D23" s="37">
        <f>(C22/B21)^(1/(C18-B18))-1</f>
        <v>1.8394424528082043E-2</v>
      </c>
    </row>
    <row r="24" spans="1:4" ht="15.75" thickTop="1" x14ac:dyDescent="0.25"/>
    <row r="25" spans="1:4" x14ac:dyDescent="0.25">
      <c r="B25" s="70"/>
      <c r="C25" s="70"/>
    </row>
    <row r="26" spans="1:4" x14ac:dyDescent="0.25">
      <c r="B26" s="13"/>
      <c r="C26" s="13"/>
    </row>
    <row r="27" spans="1:4" x14ac:dyDescent="0.25">
      <c r="B27" s="13"/>
      <c r="C27" s="13"/>
      <c r="D27" s="32"/>
    </row>
    <row r="28" spans="1:4" x14ac:dyDescent="0.25">
      <c r="B28" s="13"/>
      <c r="C28" s="13"/>
      <c r="D28" s="32"/>
    </row>
  </sheetData>
  <mergeCells count="4">
    <mergeCell ref="B2:C2"/>
    <mergeCell ref="B10:C10"/>
    <mergeCell ref="B17:C17"/>
    <mergeCell ref="B25:C25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"/>
  <sheetViews>
    <sheetView zoomScaleNormal="100" workbookViewId="0"/>
  </sheetViews>
  <sheetFormatPr baseColWidth="10" defaultColWidth="9.140625" defaultRowHeight="15" outlineLevelCol="1" x14ac:dyDescent="0.25"/>
  <cols>
    <col min="1" max="1" width="30.28515625" customWidth="1"/>
    <col min="2" max="3" width="11.42578125" hidden="1" customWidth="1" outlineLevel="1"/>
    <col min="4" max="4" width="9.5703125" customWidth="1" collapsed="1"/>
    <col min="5" max="9" width="9.5703125" customWidth="1"/>
    <col min="10" max="256" width="11.42578125" customWidth="1"/>
    <col min="257" max="257" width="30.28515625" customWidth="1"/>
    <col min="258" max="512" width="11.42578125" customWidth="1"/>
    <col min="513" max="513" width="30.28515625" customWidth="1"/>
    <col min="514" max="768" width="11.42578125" customWidth="1"/>
    <col min="769" max="769" width="30.28515625" customWidth="1"/>
    <col min="770" max="1024" width="11.42578125" customWidth="1"/>
    <col min="1025" max="1025" width="30.28515625" customWidth="1"/>
    <col min="1026" max="1280" width="11.42578125" customWidth="1"/>
    <col min="1281" max="1281" width="30.28515625" customWidth="1"/>
    <col min="1282" max="1536" width="11.42578125" customWidth="1"/>
    <col min="1537" max="1537" width="30.28515625" customWidth="1"/>
    <col min="1538" max="1792" width="11.42578125" customWidth="1"/>
    <col min="1793" max="1793" width="30.28515625" customWidth="1"/>
    <col min="1794" max="2048" width="11.42578125" customWidth="1"/>
    <col min="2049" max="2049" width="30.28515625" customWidth="1"/>
    <col min="2050" max="2304" width="11.42578125" customWidth="1"/>
    <col min="2305" max="2305" width="30.28515625" customWidth="1"/>
    <col min="2306" max="2560" width="11.42578125" customWidth="1"/>
    <col min="2561" max="2561" width="30.28515625" customWidth="1"/>
    <col min="2562" max="2816" width="11.42578125" customWidth="1"/>
    <col min="2817" max="2817" width="30.28515625" customWidth="1"/>
    <col min="2818" max="3072" width="11.42578125" customWidth="1"/>
    <col min="3073" max="3073" width="30.28515625" customWidth="1"/>
    <col min="3074" max="3328" width="11.42578125" customWidth="1"/>
    <col min="3329" max="3329" width="30.28515625" customWidth="1"/>
    <col min="3330" max="3584" width="11.42578125" customWidth="1"/>
    <col min="3585" max="3585" width="30.28515625" customWidth="1"/>
    <col min="3586" max="3840" width="11.42578125" customWidth="1"/>
    <col min="3841" max="3841" width="30.28515625" customWidth="1"/>
    <col min="3842" max="4096" width="11.42578125" customWidth="1"/>
    <col min="4097" max="4097" width="30.28515625" customWidth="1"/>
    <col min="4098" max="4352" width="11.42578125" customWidth="1"/>
    <col min="4353" max="4353" width="30.28515625" customWidth="1"/>
    <col min="4354" max="4608" width="11.42578125" customWidth="1"/>
    <col min="4609" max="4609" width="30.28515625" customWidth="1"/>
    <col min="4610" max="4864" width="11.42578125" customWidth="1"/>
    <col min="4865" max="4865" width="30.28515625" customWidth="1"/>
    <col min="4866" max="5120" width="11.42578125" customWidth="1"/>
    <col min="5121" max="5121" width="30.28515625" customWidth="1"/>
    <col min="5122" max="5376" width="11.42578125" customWidth="1"/>
    <col min="5377" max="5377" width="30.28515625" customWidth="1"/>
    <col min="5378" max="5632" width="11.42578125" customWidth="1"/>
    <col min="5633" max="5633" width="30.28515625" customWidth="1"/>
    <col min="5634" max="5888" width="11.42578125" customWidth="1"/>
    <col min="5889" max="5889" width="30.28515625" customWidth="1"/>
    <col min="5890" max="6144" width="11.42578125" customWidth="1"/>
    <col min="6145" max="6145" width="30.28515625" customWidth="1"/>
    <col min="6146" max="6400" width="11.42578125" customWidth="1"/>
    <col min="6401" max="6401" width="30.28515625" customWidth="1"/>
    <col min="6402" max="6656" width="11.42578125" customWidth="1"/>
    <col min="6657" max="6657" width="30.28515625" customWidth="1"/>
    <col min="6658" max="6912" width="11.42578125" customWidth="1"/>
    <col min="6913" max="6913" width="30.28515625" customWidth="1"/>
    <col min="6914" max="7168" width="11.42578125" customWidth="1"/>
    <col min="7169" max="7169" width="30.28515625" customWidth="1"/>
    <col min="7170" max="7424" width="11.42578125" customWidth="1"/>
    <col min="7425" max="7425" width="30.28515625" customWidth="1"/>
    <col min="7426" max="7680" width="11.42578125" customWidth="1"/>
    <col min="7681" max="7681" width="30.28515625" customWidth="1"/>
    <col min="7682" max="7936" width="11.42578125" customWidth="1"/>
    <col min="7937" max="7937" width="30.28515625" customWidth="1"/>
    <col min="7938" max="8192" width="11.42578125" customWidth="1"/>
    <col min="8193" max="8193" width="30.28515625" customWidth="1"/>
    <col min="8194" max="8448" width="11.42578125" customWidth="1"/>
    <col min="8449" max="8449" width="30.28515625" customWidth="1"/>
    <col min="8450" max="8704" width="11.42578125" customWidth="1"/>
    <col min="8705" max="8705" width="30.28515625" customWidth="1"/>
    <col min="8706" max="8960" width="11.42578125" customWidth="1"/>
    <col min="8961" max="8961" width="30.28515625" customWidth="1"/>
    <col min="8962" max="9216" width="11.42578125" customWidth="1"/>
    <col min="9217" max="9217" width="30.28515625" customWidth="1"/>
    <col min="9218" max="9472" width="11.42578125" customWidth="1"/>
    <col min="9473" max="9473" width="30.28515625" customWidth="1"/>
    <col min="9474" max="9728" width="11.42578125" customWidth="1"/>
    <col min="9729" max="9729" width="30.28515625" customWidth="1"/>
    <col min="9730" max="9984" width="11.42578125" customWidth="1"/>
    <col min="9985" max="9985" width="30.28515625" customWidth="1"/>
    <col min="9986" max="10240" width="11.42578125" customWidth="1"/>
    <col min="10241" max="10241" width="30.28515625" customWidth="1"/>
    <col min="10242" max="10496" width="11.42578125" customWidth="1"/>
    <col min="10497" max="10497" width="30.28515625" customWidth="1"/>
    <col min="10498" max="10752" width="11.42578125" customWidth="1"/>
    <col min="10753" max="10753" width="30.28515625" customWidth="1"/>
    <col min="10754" max="11008" width="11.42578125" customWidth="1"/>
    <col min="11009" max="11009" width="30.28515625" customWidth="1"/>
    <col min="11010" max="11264" width="11.42578125" customWidth="1"/>
    <col min="11265" max="11265" width="30.28515625" customWidth="1"/>
    <col min="11266" max="11520" width="11.42578125" customWidth="1"/>
    <col min="11521" max="11521" width="30.28515625" customWidth="1"/>
    <col min="11522" max="11776" width="11.42578125" customWidth="1"/>
    <col min="11777" max="11777" width="30.28515625" customWidth="1"/>
    <col min="11778" max="12032" width="11.42578125" customWidth="1"/>
    <col min="12033" max="12033" width="30.28515625" customWidth="1"/>
    <col min="12034" max="12288" width="11.42578125" customWidth="1"/>
    <col min="12289" max="12289" width="30.28515625" customWidth="1"/>
    <col min="12290" max="12544" width="11.42578125" customWidth="1"/>
    <col min="12545" max="12545" width="30.28515625" customWidth="1"/>
    <col min="12546" max="12800" width="11.42578125" customWidth="1"/>
    <col min="12801" max="12801" width="30.28515625" customWidth="1"/>
    <col min="12802" max="13056" width="11.42578125" customWidth="1"/>
    <col min="13057" max="13057" width="30.28515625" customWidth="1"/>
    <col min="13058" max="13312" width="11.42578125" customWidth="1"/>
    <col min="13313" max="13313" width="30.28515625" customWidth="1"/>
    <col min="13314" max="13568" width="11.42578125" customWidth="1"/>
    <col min="13569" max="13569" width="30.28515625" customWidth="1"/>
    <col min="13570" max="13824" width="11.42578125" customWidth="1"/>
    <col min="13825" max="13825" width="30.28515625" customWidth="1"/>
    <col min="13826" max="14080" width="11.42578125" customWidth="1"/>
    <col min="14081" max="14081" width="30.28515625" customWidth="1"/>
    <col min="14082" max="14336" width="11.42578125" customWidth="1"/>
    <col min="14337" max="14337" width="30.28515625" customWidth="1"/>
    <col min="14338" max="14592" width="11.42578125" customWidth="1"/>
    <col min="14593" max="14593" width="30.28515625" customWidth="1"/>
    <col min="14594" max="14848" width="11.42578125" customWidth="1"/>
    <col min="14849" max="14849" width="30.28515625" customWidth="1"/>
    <col min="14850" max="15104" width="11.42578125" customWidth="1"/>
    <col min="15105" max="15105" width="30.28515625" customWidth="1"/>
    <col min="15106" max="15360" width="11.42578125" customWidth="1"/>
    <col min="15361" max="15361" width="30.28515625" customWidth="1"/>
    <col min="15362" max="15616" width="11.42578125" customWidth="1"/>
    <col min="15617" max="15617" width="30.28515625" customWidth="1"/>
    <col min="15618" max="15872" width="11.42578125" customWidth="1"/>
    <col min="15873" max="15873" width="30.28515625" customWidth="1"/>
    <col min="15874" max="16128" width="11.42578125" customWidth="1"/>
    <col min="16129" max="16129" width="30.28515625" customWidth="1"/>
    <col min="16130" max="16384" width="11.42578125" customWidth="1"/>
  </cols>
  <sheetData>
    <row r="1" spans="1:9" x14ac:dyDescent="0.25">
      <c r="A1" s="11" t="s">
        <v>38</v>
      </c>
    </row>
    <row r="2" spans="1:9" x14ac:dyDescent="0.25">
      <c r="A2" s="11"/>
      <c r="B2" s="81" t="s">
        <v>19</v>
      </c>
      <c r="C2" s="81"/>
      <c r="D2" s="81"/>
      <c r="E2" s="81"/>
      <c r="F2" s="81"/>
      <c r="G2" s="81"/>
      <c r="H2" s="81"/>
    </row>
    <row r="3" spans="1:9" x14ac:dyDescent="0.25">
      <c r="A3" s="21"/>
      <c r="B3" s="7">
        <v>2018</v>
      </c>
      <c r="C3" s="6">
        <f t="shared" ref="C3:H3" si="0">B3+1</f>
        <v>2019</v>
      </c>
      <c r="D3" s="6">
        <f t="shared" si="0"/>
        <v>2020</v>
      </c>
      <c r="E3" s="6">
        <f t="shared" si="0"/>
        <v>2021</v>
      </c>
      <c r="F3" s="6">
        <f t="shared" si="0"/>
        <v>2022</v>
      </c>
      <c r="G3" s="6">
        <f t="shared" si="0"/>
        <v>2023</v>
      </c>
      <c r="H3" s="6">
        <f t="shared" si="0"/>
        <v>2024</v>
      </c>
    </row>
    <row r="4" spans="1:9" x14ac:dyDescent="0.25">
      <c r="A4" s="11" t="s">
        <v>104</v>
      </c>
      <c r="B4" s="4">
        <v>-820</v>
      </c>
      <c r="C4" s="4">
        <v>-1680</v>
      </c>
      <c r="D4" s="4">
        <v>120</v>
      </c>
      <c r="E4" s="4">
        <v>450</v>
      </c>
      <c r="F4" s="4">
        <v>1500</v>
      </c>
      <c r="G4" s="4">
        <v>900</v>
      </c>
      <c r="H4" s="4">
        <v>1200</v>
      </c>
    </row>
    <row r="5" spans="1:9" x14ac:dyDescent="0.25">
      <c r="A5" s="11" t="s">
        <v>96</v>
      </c>
      <c r="B5" s="3">
        <v>-820</v>
      </c>
      <c r="C5" s="3">
        <f t="shared" ref="C5:H5" si="1">IF((B5+C4)&lt;0,B5+C4,0)</f>
        <v>-2500</v>
      </c>
      <c r="D5" s="3">
        <f t="shared" si="1"/>
        <v>-2380</v>
      </c>
      <c r="E5" s="3">
        <f t="shared" si="1"/>
        <v>-1930</v>
      </c>
      <c r="F5" s="3">
        <f t="shared" si="1"/>
        <v>-430</v>
      </c>
      <c r="G5" s="3">
        <f t="shared" si="1"/>
        <v>0</v>
      </c>
      <c r="H5" s="3">
        <f t="shared" si="1"/>
        <v>0</v>
      </c>
    </row>
    <row r="6" spans="1:9" x14ac:dyDescent="0.25">
      <c r="A6" s="21" t="s">
        <v>97</v>
      </c>
      <c r="B6" s="10">
        <v>0</v>
      </c>
      <c r="C6" s="10">
        <f t="shared" ref="C6:H6" si="2">IF(C5&lt;0,0,C4+B5)</f>
        <v>0</v>
      </c>
      <c r="D6" s="10">
        <f t="shared" si="2"/>
        <v>0</v>
      </c>
      <c r="E6" s="10">
        <f t="shared" si="2"/>
        <v>0</v>
      </c>
      <c r="F6" s="10">
        <f t="shared" si="2"/>
        <v>0</v>
      </c>
      <c r="G6" s="10">
        <f t="shared" si="2"/>
        <v>470</v>
      </c>
      <c r="H6" s="10">
        <f t="shared" si="2"/>
        <v>1200</v>
      </c>
    </row>
    <row r="7" spans="1:9" ht="15.75" thickBot="1" x14ac:dyDescent="0.3">
      <c r="A7" s="24" t="s">
        <v>52</v>
      </c>
      <c r="B7" s="67">
        <f>B6*$I$7</f>
        <v>0</v>
      </c>
      <c r="C7" s="67">
        <f t="shared" ref="C7:H7" si="3">C6*$I$7</f>
        <v>0</v>
      </c>
      <c r="D7" s="67">
        <f t="shared" si="3"/>
        <v>0</v>
      </c>
      <c r="E7" s="67">
        <f t="shared" si="3"/>
        <v>0</v>
      </c>
      <c r="F7" s="67">
        <f t="shared" si="3"/>
        <v>0</v>
      </c>
      <c r="G7" s="67">
        <f t="shared" si="3"/>
        <v>103.4</v>
      </c>
      <c r="H7" s="67">
        <f t="shared" si="3"/>
        <v>264</v>
      </c>
      <c r="I7" s="2">
        <v>0.22</v>
      </c>
    </row>
    <row r="8" spans="1:9" ht="15.75" thickTop="1" x14ac:dyDescent="0.25"/>
    <row r="9" spans="1:9" x14ac:dyDescent="0.25">
      <c r="A9" s="69" t="s">
        <v>105</v>
      </c>
      <c r="D9">
        <f>D4*$I$7</f>
        <v>26.4</v>
      </c>
      <c r="E9">
        <f>E4*$I$7</f>
        <v>99</v>
      </c>
      <c r="F9">
        <f t="shared" ref="F9:H9" si="4">F4*$I$7</f>
        <v>330</v>
      </c>
      <c r="G9">
        <f t="shared" si="4"/>
        <v>198</v>
      </c>
      <c r="H9">
        <f t="shared" si="4"/>
        <v>264</v>
      </c>
    </row>
  </sheetData>
  <mergeCells count="1">
    <mergeCell ref="B2:H2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5"/>
  <sheetViews>
    <sheetView zoomScaleNormal="100" workbookViewId="0"/>
  </sheetViews>
  <sheetFormatPr baseColWidth="10" defaultColWidth="9.140625" defaultRowHeight="15" outlineLevelRow="1" x14ac:dyDescent="0.25"/>
  <cols>
    <col min="1" max="1" width="9.42578125" style="62" customWidth="1"/>
    <col min="2" max="2" width="52.5703125" style="11" customWidth="1"/>
    <col min="3" max="3" width="9.140625" style="11"/>
    <col min="4" max="4" width="11.42578125" style="12" customWidth="1"/>
    <col min="5" max="5" width="10.140625" style="11" customWidth="1"/>
    <col min="6" max="10" width="11" style="11" customWidth="1"/>
    <col min="11" max="13" width="9.85546875" style="11" customWidth="1"/>
    <col min="14" max="14" width="9.85546875" style="11" bestFit="1" customWidth="1"/>
    <col min="15" max="15" width="9.85546875" style="11" customWidth="1"/>
    <col min="16" max="16384" width="9.140625" style="11"/>
  </cols>
  <sheetData>
    <row r="1" spans="1:15" x14ac:dyDescent="0.25">
      <c r="A1" s="68" t="s">
        <v>38</v>
      </c>
      <c r="E1" s="70" t="s">
        <v>20</v>
      </c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x14ac:dyDescent="0.25">
      <c r="E2" s="70" t="s">
        <v>19</v>
      </c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x14ac:dyDescent="0.25">
      <c r="A3" s="63" t="s">
        <v>0</v>
      </c>
      <c r="B3" s="21" t="s">
        <v>42</v>
      </c>
      <c r="C3" s="21" t="s">
        <v>2</v>
      </c>
      <c r="D3" s="36" t="s">
        <v>40</v>
      </c>
      <c r="E3" s="33">
        <v>2018</v>
      </c>
      <c r="F3" s="21">
        <f>E3+1</f>
        <v>2019</v>
      </c>
      <c r="G3" s="21">
        <f t="shared" ref="G3:O3" si="0">F3+1</f>
        <v>2020</v>
      </c>
      <c r="H3" s="21">
        <f t="shared" si="0"/>
        <v>2021</v>
      </c>
      <c r="I3" s="21">
        <f t="shared" si="0"/>
        <v>2022</v>
      </c>
      <c r="J3" s="21">
        <f t="shared" si="0"/>
        <v>2023</v>
      </c>
      <c r="K3" s="21">
        <f t="shared" si="0"/>
        <v>2024</v>
      </c>
      <c r="L3" s="21">
        <f t="shared" si="0"/>
        <v>2025</v>
      </c>
      <c r="M3" s="21">
        <f t="shared" si="0"/>
        <v>2026</v>
      </c>
      <c r="N3" s="21">
        <f t="shared" si="0"/>
        <v>2027</v>
      </c>
      <c r="O3" s="21">
        <f t="shared" si="0"/>
        <v>2028</v>
      </c>
    </row>
    <row r="4" spans="1:15" x14ac:dyDescent="0.25">
      <c r="B4" s="11" t="s">
        <v>8</v>
      </c>
      <c r="C4" s="20">
        <v>1</v>
      </c>
      <c r="D4" s="49">
        <v>2000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</row>
    <row r="5" spans="1:15" x14ac:dyDescent="0.25">
      <c r="A5" s="62" t="s">
        <v>10</v>
      </c>
      <c r="B5" s="11" t="s">
        <v>1</v>
      </c>
      <c r="C5" s="20">
        <v>0.3</v>
      </c>
      <c r="D5" s="49">
        <v>500</v>
      </c>
      <c r="E5" s="30">
        <f>D5*(1-$C5)</f>
        <v>350</v>
      </c>
      <c r="F5" s="30">
        <f>E5*(1-$C5)</f>
        <v>244.99999999999997</v>
      </c>
      <c r="G5" s="30">
        <f t="shared" ref="G5:O5" si="1">F5*(1-$C5)</f>
        <v>171.49999999999997</v>
      </c>
      <c r="H5" s="30">
        <f t="shared" si="1"/>
        <v>120.04999999999997</v>
      </c>
      <c r="I5" s="30">
        <f t="shared" si="1"/>
        <v>84.034999999999968</v>
      </c>
      <c r="J5" s="30">
        <f t="shared" si="1"/>
        <v>58.824499999999972</v>
      </c>
      <c r="K5" s="30">
        <f t="shared" si="1"/>
        <v>41.177149999999976</v>
      </c>
      <c r="L5" s="30">
        <f t="shared" si="1"/>
        <v>28.824004999999982</v>
      </c>
      <c r="M5" s="30">
        <f t="shared" si="1"/>
        <v>20.176803499999988</v>
      </c>
      <c r="N5" s="30">
        <f t="shared" si="1"/>
        <v>14.12376244999999</v>
      </c>
      <c r="O5" s="30">
        <f t="shared" si="1"/>
        <v>9.8866337149999932</v>
      </c>
    </row>
    <row r="6" spans="1:15" x14ac:dyDescent="0.25">
      <c r="A6" s="62" t="s">
        <v>11</v>
      </c>
      <c r="B6" s="11" t="s">
        <v>53</v>
      </c>
      <c r="C6" s="20">
        <v>0.2</v>
      </c>
      <c r="D6" s="49">
        <v>1000</v>
      </c>
      <c r="E6" s="30">
        <f t="shared" ref="E6:O14" si="2">D6*(1-$C6)</f>
        <v>800</v>
      </c>
      <c r="F6" s="30">
        <f t="shared" si="2"/>
        <v>640</v>
      </c>
      <c r="G6" s="30">
        <f t="shared" si="2"/>
        <v>512</v>
      </c>
      <c r="H6" s="30">
        <f t="shared" si="2"/>
        <v>409.6</v>
      </c>
      <c r="I6" s="30">
        <f t="shared" si="2"/>
        <v>327.68000000000006</v>
      </c>
      <c r="J6" s="30">
        <f t="shared" si="2"/>
        <v>262.14400000000006</v>
      </c>
      <c r="K6" s="30">
        <f t="shared" si="2"/>
        <v>209.71520000000007</v>
      </c>
      <c r="L6" s="30">
        <f t="shared" si="2"/>
        <v>167.77216000000007</v>
      </c>
      <c r="M6" s="30">
        <f t="shared" si="2"/>
        <v>134.21772800000005</v>
      </c>
      <c r="N6" s="30">
        <f t="shared" si="2"/>
        <v>107.37418240000005</v>
      </c>
      <c r="O6" s="30">
        <f t="shared" si="2"/>
        <v>85.899345920000044</v>
      </c>
    </row>
    <row r="7" spans="1:15" x14ac:dyDescent="0.25">
      <c r="A7" s="62" t="s">
        <v>12</v>
      </c>
      <c r="B7" s="50" t="s">
        <v>3</v>
      </c>
      <c r="C7" s="20">
        <v>0.2</v>
      </c>
      <c r="D7" s="49">
        <v>2000</v>
      </c>
      <c r="E7" s="30">
        <f t="shared" si="2"/>
        <v>1600</v>
      </c>
      <c r="F7" s="30">
        <f t="shared" si="2"/>
        <v>1280</v>
      </c>
      <c r="G7" s="30">
        <f t="shared" si="2"/>
        <v>1024</v>
      </c>
      <c r="H7" s="30">
        <f t="shared" si="2"/>
        <v>819.2</v>
      </c>
      <c r="I7" s="30">
        <f t="shared" si="2"/>
        <v>655.36000000000013</v>
      </c>
      <c r="J7" s="30">
        <f t="shared" si="2"/>
        <v>524.28800000000012</v>
      </c>
      <c r="K7" s="30">
        <f t="shared" si="2"/>
        <v>419.43040000000013</v>
      </c>
      <c r="L7" s="30">
        <f t="shared" si="2"/>
        <v>335.54432000000014</v>
      </c>
      <c r="M7" s="30">
        <f t="shared" si="2"/>
        <v>268.4354560000001</v>
      </c>
      <c r="N7" s="30">
        <f t="shared" si="2"/>
        <v>214.7483648000001</v>
      </c>
      <c r="O7" s="30">
        <f t="shared" si="2"/>
        <v>171.79869184000009</v>
      </c>
    </row>
    <row r="8" spans="1:15" outlineLevel="1" x14ac:dyDescent="0.25">
      <c r="A8" s="62" t="s">
        <v>13</v>
      </c>
      <c r="B8" s="50" t="s">
        <v>37</v>
      </c>
      <c r="C8" s="20">
        <v>0.2</v>
      </c>
      <c r="D8" s="49">
        <v>500</v>
      </c>
      <c r="E8" s="30">
        <f t="shared" si="2"/>
        <v>400</v>
      </c>
      <c r="F8" s="30">
        <f t="shared" si="2"/>
        <v>320</v>
      </c>
      <c r="G8" s="30">
        <f t="shared" si="2"/>
        <v>256</v>
      </c>
      <c r="H8" s="30">
        <f t="shared" si="2"/>
        <v>204.8</v>
      </c>
      <c r="I8" s="30">
        <f t="shared" si="2"/>
        <v>163.84000000000003</v>
      </c>
      <c r="J8" s="30">
        <f t="shared" si="2"/>
        <v>131.07200000000003</v>
      </c>
      <c r="K8" s="30">
        <f t="shared" si="2"/>
        <v>104.85760000000003</v>
      </c>
      <c r="L8" s="30">
        <f t="shared" si="2"/>
        <v>83.886080000000035</v>
      </c>
      <c r="M8" s="30">
        <f t="shared" si="2"/>
        <v>67.108864000000025</v>
      </c>
      <c r="N8" s="30">
        <f t="shared" si="2"/>
        <v>53.687091200000026</v>
      </c>
      <c r="O8" s="30">
        <f t="shared" si="2"/>
        <v>42.949672960000022</v>
      </c>
    </row>
    <row r="9" spans="1:15" outlineLevel="1" x14ac:dyDescent="0.25">
      <c r="A9" s="62" t="s">
        <v>14</v>
      </c>
      <c r="B9" s="50" t="s">
        <v>4</v>
      </c>
      <c r="C9" s="20">
        <v>0.14000000000000001</v>
      </c>
      <c r="D9" s="49"/>
      <c r="E9" s="30">
        <f t="shared" si="2"/>
        <v>0</v>
      </c>
      <c r="F9" s="30">
        <f t="shared" si="2"/>
        <v>0</v>
      </c>
      <c r="G9" s="30">
        <f t="shared" si="2"/>
        <v>0</v>
      </c>
      <c r="H9" s="30">
        <f t="shared" si="2"/>
        <v>0</v>
      </c>
      <c r="I9" s="30">
        <f t="shared" si="2"/>
        <v>0</v>
      </c>
      <c r="J9" s="30">
        <f t="shared" si="2"/>
        <v>0</v>
      </c>
      <c r="K9" s="30">
        <f t="shared" si="2"/>
        <v>0</v>
      </c>
      <c r="L9" s="30">
        <f t="shared" si="2"/>
        <v>0</v>
      </c>
      <c r="M9" s="30">
        <f t="shared" si="2"/>
        <v>0</v>
      </c>
      <c r="N9" s="30">
        <f t="shared" si="2"/>
        <v>0</v>
      </c>
      <c r="O9" s="30">
        <f t="shared" si="2"/>
        <v>0</v>
      </c>
    </row>
    <row r="10" spans="1:15" outlineLevel="1" x14ac:dyDescent="0.25">
      <c r="A10" s="62" t="s">
        <v>15</v>
      </c>
      <c r="B10" s="50" t="s">
        <v>41</v>
      </c>
      <c r="C10" s="20">
        <v>0.12</v>
      </c>
      <c r="D10" s="49"/>
      <c r="E10" s="30">
        <f t="shared" si="2"/>
        <v>0</v>
      </c>
      <c r="F10" s="30">
        <f t="shared" si="2"/>
        <v>0</v>
      </c>
      <c r="G10" s="30">
        <f t="shared" si="2"/>
        <v>0</v>
      </c>
      <c r="H10" s="30">
        <f t="shared" si="2"/>
        <v>0</v>
      </c>
      <c r="I10" s="30">
        <f t="shared" si="2"/>
        <v>0</v>
      </c>
      <c r="J10" s="30">
        <f t="shared" si="2"/>
        <v>0</v>
      </c>
      <c r="K10" s="30">
        <f t="shared" si="2"/>
        <v>0</v>
      </c>
      <c r="L10" s="30">
        <f t="shared" si="2"/>
        <v>0</v>
      </c>
      <c r="M10" s="30">
        <f t="shared" si="2"/>
        <v>0</v>
      </c>
      <c r="N10" s="30">
        <f t="shared" si="2"/>
        <v>0</v>
      </c>
      <c r="O10" s="30">
        <f t="shared" si="2"/>
        <v>0</v>
      </c>
    </row>
    <row r="11" spans="1:15" outlineLevel="1" x14ac:dyDescent="0.25">
      <c r="A11" s="62" t="s">
        <v>18</v>
      </c>
      <c r="B11" s="50" t="s">
        <v>5</v>
      </c>
      <c r="C11" s="20">
        <v>0.05</v>
      </c>
      <c r="D11" s="49"/>
      <c r="E11" s="30">
        <f t="shared" si="2"/>
        <v>0</v>
      </c>
      <c r="F11" s="30">
        <f t="shared" si="2"/>
        <v>0</v>
      </c>
      <c r="G11" s="30">
        <f t="shared" si="2"/>
        <v>0</v>
      </c>
      <c r="H11" s="30">
        <f t="shared" si="2"/>
        <v>0</v>
      </c>
      <c r="I11" s="30">
        <f t="shared" si="2"/>
        <v>0</v>
      </c>
      <c r="J11" s="30">
        <f t="shared" si="2"/>
        <v>0</v>
      </c>
      <c r="K11" s="30">
        <f t="shared" si="2"/>
        <v>0</v>
      </c>
      <c r="L11" s="30">
        <f t="shared" si="2"/>
        <v>0</v>
      </c>
      <c r="M11" s="30">
        <f t="shared" si="2"/>
        <v>0</v>
      </c>
      <c r="N11" s="30">
        <f t="shared" si="2"/>
        <v>0</v>
      </c>
      <c r="O11" s="30">
        <f t="shared" si="2"/>
        <v>0</v>
      </c>
    </row>
    <row r="12" spans="1:15" outlineLevel="1" x14ac:dyDescent="0.25">
      <c r="A12" s="62" t="s">
        <v>16</v>
      </c>
      <c r="B12" s="50" t="s">
        <v>6</v>
      </c>
      <c r="C12" s="20">
        <v>0.04</v>
      </c>
      <c r="D12" s="49"/>
      <c r="E12" s="30">
        <f>D12*(1-$C12)</f>
        <v>0</v>
      </c>
      <c r="F12" s="30">
        <f t="shared" si="2"/>
        <v>0</v>
      </c>
      <c r="G12" s="30">
        <f t="shared" si="2"/>
        <v>0</v>
      </c>
      <c r="H12" s="30">
        <f t="shared" si="2"/>
        <v>0</v>
      </c>
      <c r="I12" s="30">
        <f t="shared" si="2"/>
        <v>0</v>
      </c>
      <c r="J12" s="30">
        <f t="shared" si="2"/>
        <v>0</v>
      </c>
      <c r="K12" s="30">
        <f t="shared" si="2"/>
        <v>0</v>
      </c>
      <c r="L12" s="30">
        <f t="shared" si="2"/>
        <v>0</v>
      </c>
      <c r="M12" s="30">
        <f t="shared" si="2"/>
        <v>0</v>
      </c>
      <c r="N12" s="30">
        <f t="shared" si="2"/>
        <v>0</v>
      </c>
      <c r="O12" s="30">
        <f t="shared" si="2"/>
        <v>0</v>
      </c>
    </row>
    <row r="13" spans="1:15" x14ac:dyDescent="0.25">
      <c r="A13" s="62" t="s">
        <v>17</v>
      </c>
      <c r="B13" s="50" t="s">
        <v>7</v>
      </c>
      <c r="C13" s="20">
        <v>0.02</v>
      </c>
      <c r="D13" s="49">
        <v>3000</v>
      </c>
      <c r="E13" s="30">
        <f>D13*(1-$C13)</f>
        <v>2940</v>
      </c>
      <c r="F13" s="30">
        <f t="shared" si="2"/>
        <v>2881.2</v>
      </c>
      <c r="G13" s="30">
        <f t="shared" si="2"/>
        <v>2823.5759999999996</v>
      </c>
      <c r="H13" s="30">
        <f t="shared" si="2"/>
        <v>2767.1044799999995</v>
      </c>
      <c r="I13" s="30">
        <f t="shared" si="2"/>
        <v>2711.7623903999993</v>
      </c>
      <c r="J13" s="30">
        <f t="shared" si="2"/>
        <v>2657.5271425919991</v>
      </c>
      <c r="K13" s="30">
        <f t="shared" si="2"/>
        <v>2604.3765997401592</v>
      </c>
      <c r="L13" s="30">
        <f t="shared" si="2"/>
        <v>2552.2890677453561</v>
      </c>
      <c r="M13" s="30">
        <f t="shared" si="2"/>
        <v>2501.2432863904487</v>
      </c>
      <c r="N13" s="30">
        <f t="shared" si="2"/>
        <v>2451.2184206626398</v>
      </c>
      <c r="O13" s="30">
        <f t="shared" si="2"/>
        <v>2402.1940522493869</v>
      </c>
    </row>
    <row r="14" spans="1:15" x14ac:dyDescent="0.25">
      <c r="A14" s="63"/>
      <c r="B14" s="51" t="s">
        <v>9</v>
      </c>
      <c r="C14" s="52">
        <v>0</v>
      </c>
      <c r="D14" s="53">
        <v>3500</v>
      </c>
      <c r="E14" s="54">
        <f t="shared" si="2"/>
        <v>3500</v>
      </c>
      <c r="F14" s="54">
        <f t="shared" si="2"/>
        <v>3500</v>
      </c>
      <c r="G14" s="54">
        <f t="shared" si="2"/>
        <v>3500</v>
      </c>
      <c r="H14" s="54">
        <f t="shared" si="2"/>
        <v>3500</v>
      </c>
      <c r="I14" s="54">
        <f t="shared" si="2"/>
        <v>3500</v>
      </c>
      <c r="J14" s="54">
        <f t="shared" si="2"/>
        <v>3500</v>
      </c>
      <c r="K14" s="54">
        <f t="shared" si="2"/>
        <v>3500</v>
      </c>
      <c r="L14" s="54">
        <f t="shared" si="2"/>
        <v>3500</v>
      </c>
      <c r="M14" s="54">
        <f t="shared" si="2"/>
        <v>3500</v>
      </c>
      <c r="N14" s="54">
        <f t="shared" si="2"/>
        <v>3500</v>
      </c>
      <c r="O14" s="54">
        <f t="shared" si="2"/>
        <v>3500</v>
      </c>
    </row>
    <row r="15" spans="1:15" ht="15.75" outlineLevel="1" thickBot="1" x14ac:dyDescent="0.3">
      <c r="A15" s="64"/>
      <c r="B15" s="55" t="s">
        <v>22</v>
      </c>
      <c r="C15" s="24"/>
      <c r="D15" s="56">
        <f>SUM(D4:D14)</f>
        <v>12500</v>
      </c>
      <c r="E15" s="57">
        <f t="shared" ref="E15" si="3">SUM(E4:E14)</f>
        <v>9590</v>
      </c>
      <c r="F15" s="57">
        <f t="shared" ref="F15:O15" si="4">SUM(F4:F14)</f>
        <v>8866.2000000000007</v>
      </c>
      <c r="G15" s="57">
        <f t="shared" si="4"/>
        <v>8287.0759999999991</v>
      </c>
      <c r="H15" s="57">
        <f t="shared" si="4"/>
        <v>7820.7544799999996</v>
      </c>
      <c r="I15" s="57">
        <f t="shared" si="4"/>
        <v>7442.6773904000001</v>
      </c>
      <c r="J15" s="57">
        <f t="shared" si="4"/>
        <v>7133.8556425919996</v>
      </c>
      <c r="K15" s="57">
        <f t="shared" si="4"/>
        <v>6879.5569497401593</v>
      </c>
      <c r="L15" s="57">
        <f t="shared" si="4"/>
        <v>6668.3156327453562</v>
      </c>
      <c r="M15" s="57">
        <f t="shared" si="4"/>
        <v>6491.1821378904488</v>
      </c>
      <c r="N15" s="57">
        <f t="shared" si="4"/>
        <v>6341.1518215126398</v>
      </c>
      <c r="O15" s="57">
        <f t="shared" si="4"/>
        <v>6212.728396684387</v>
      </c>
    </row>
    <row r="16" spans="1:15" ht="15.75" outlineLevel="1" thickTop="1" x14ac:dyDescent="0.25">
      <c r="B16" s="50"/>
      <c r="D16" s="58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7" spans="1:16" x14ac:dyDescent="0.25">
      <c r="B17" s="50"/>
      <c r="E17" s="70" t="s">
        <v>21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1:16" x14ac:dyDescent="0.25">
      <c r="E18" s="70" t="s">
        <v>19</v>
      </c>
      <c r="F18" s="70"/>
      <c r="G18" s="70"/>
      <c r="H18" s="70"/>
      <c r="I18" s="70"/>
      <c r="J18" s="70"/>
      <c r="K18" s="70"/>
      <c r="L18" s="70"/>
      <c r="M18" s="70"/>
      <c r="N18" s="70"/>
      <c r="O18" s="70"/>
    </row>
    <row r="19" spans="1:16" x14ac:dyDescent="0.25">
      <c r="A19" s="63" t="s">
        <v>0</v>
      </c>
      <c r="B19" s="21" t="s">
        <v>42</v>
      </c>
      <c r="C19" s="21" t="s">
        <v>2</v>
      </c>
      <c r="D19" s="36" t="s">
        <v>40</v>
      </c>
      <c r="E19" s="21">
        <f>E3</f>
        <v>2018</v>
      </c>
      <c r="F19" s="21">
        <f>E19+1</f>
        <v>2019</v>
      </c>
      <c r="G19" s="21">
        <f t="shared" ref="G19:O19" si="5">F19+1</f>
        <v>2020</v>
      </c>
      <c r="H19" s="21">
        <f t="shared" si="5"/>
        <v>2021</v>
      </c>
      <c r="I19" s="21">
        <f t="shared" si="5"/>
        <v>2022</v>
      </c>
      <c r="J19" s="21">
        <f t="shared" si="5"/>
        <v>2023</v>
      </c>
      <c r="K19" s="21">
        <f t="shared" si="5"/>
        <v>2024</v>
      </c>
      <c r="L19" s="21">
        <f t="shared" si="5"/>
        <v>2025</v>
      </c>
      <c r="M19" s="21">
        <f t="shared" si="5"/>
        <v>2026</v>
      </c>
      <c r="N19" s="21">
        <f t="shared" si="5"/>
        <v>2027</v>
      </c>
      <c r="O19" s="21">
        <f t="shared" si="5"/>
        <v>2028</v>
      </c>
    </row>
    <row r="20" spans="1:16" x14ac:dyDescent="0.25">
      <c r="B20" s="11" t="str">
        <f>B4</f>
        <v>Direkte kostnadsførte investeringer</v>
      </c>
      <c r="C20" s="59">
        <f>C4</f>
        <v>1</v>
      </c>
      <c r="D20" s="58">
        <f>D4</f>
        <v>2000</v>
      </c>
      <c r="E20" s="15">
        <f>D4-E4</f>
        <v>2000</v>
      </c>
      <c r="F20" s="15">
        <f t="shared" ref="F20:O20" si="6">E4-F4</f>
        <v>0</v>
      </c>
      <c r="G20" s="15">
        <f t="shared" si="6"/>
        <v>0</v>
      </c>
      <c r="H20" s="15">
        <f t="shared" si="6"/>
        <v>0</v>
      </c>
      <c r="I20" s="15">
        <f t="shared" si="6"/>
        <v>0</v>
      </c>
      <c r="J20" s="15">
        <f t="shared" si="6"/>
        <v>0</v>
      </c>
      <c r="K20" s="15">
        <f t="shared" si="6"/>
        <v>0</v>
      </c>
      <c r="L20" s="15">
        <f t="shared" si="6"/>
        <v>0</v>
      </c>
      <c r="M20" s="15">
        <f t="shared" si="6"/>
        <v>0</v>
      </c>
      <c r="N20" s="15">
        <f t="shared" si="6"/>
        <v>0</v>
      </c>
      <c r="O20" s="15">
        <f t="shared" si="6"/>
        <v>0</v>
      </c>
    </row>
    <row r="21" spans="1:16" x14ac:dyDescent="0.25">
      <c r="A21" s="62" t="str">
        <f>A5</f>
        <v>a</v>
      </c>
      <c r="B21" s="11" t="str">
        <f t="shared" ref="B21:B30" si="7">B5</f>
        <v>Kontormaskiner o.l</v>
      </c>
      <c r="C21" s="59">
        <f t="shared" ref="C21:D30" si="8">C5</f>
        <v>0.3</v>
      </c>
      <c r="D21" s="58">
        <f t="shared" si="8"/>
        <v>500</v>
      </c>
      <c r="E21" s="15">
        <f t="shared" ref="E21:O29" si="9">D5-E5</f>
        <v>150</v>
      </c>
      <c r="F21" s="15">
        <f t="shared" si="9"/>
        <v>105.00000000000003</v>
      </c>
      <c r="G21" s="15">
        <f t="shared" si="9"/>
        <v>73.5</v>
      </c>
      <c r="H21" s="15">
        <f t="shared" si="9"/>
        <v>51.45</v>
      </c>
      <c r="I21" s="15">
        <f t="shared" si="9"/>
        <v>36.015000000000001</v>
      </c>
      <c r="J21" s="15">
        <f t="shared" si="9"/>
        <v>25.210499999999996</v>
      </c>
      <c r="K21" s="15">
        <f t="shared" si="9"/>
        <v>17.647349999999996</v>
      </c>
      <c r="L21" s="15">
        <f t="shared" si="9"/>
        <v>12.353144999999994</v>
      </c>
      <c r="M21" s="15">
        <f t="shared" si="9"/>
        <v>8.6472014999999942</v>
      </c>
      <c r="N21" s="15">
        <f t="shared" si="9"/>
        <v>6.0530410499999974</v>
      </c>
      <c r="O21" s="15">
        <f t="shared" si="9"/>
        <v>4.2371287349999971</v>
      </c>
    </row>
    <row r="22" spans="1:16" x14ac:dyDescent="0.25">
      <c r="A22" s="62" t="str">
        <f t="shared" ref="A22:A29" si="10">A6</f>
        <v>b</v>
      </c>
      <c r="B22" s="11" t="str">
        <f t="shared" si="7"/>
        <v xml:space="preserve">Ervervet forretningsverdi (goodwill) </v>
      </c>
      <c r="C22" s="59">
        <f t="shared" si="8"/>
        <v>0.2</v>
      </c>
      <c r="D22" s="58">
        <f t="shared" si="8"/>
        <v>1000</v>
      </c>
      <c r="E22" s="15">
        <f t="shared" si="9"/>
        <v>200</v>
      </c>
      <c r="F22" s="15">
        <f t="shared" si="9"/>
        <v>160</v>
      </c>
      <c r="G22" s="15">
        <f t="shared" si="9"/>
        <v>128</v>
      </c>
      <c r="H22" s="15">
        <f t="shared" si="9"/>
        <v>102.39999999999998</v>
      </c>
      <c r="I22" s="15">
        <f t="shared" si="9"/>
        <v>81.919999999999959</v>
      </c>
      <c r="J22" s="15">
        <f t="shared" si="9"/>
        <v>65.536000000000001</v>
      </c>
      <c r="K22" s="15">
        <f t="shared" si="9"/>
        <v>52.428799999999995</v>
      </c>
      <c r="L22" s="15">
        <f t="shared" si="9"/>
        <v>41.943039999999996</v>
      </c>
      <c r="M22" s="15">
        <f t="shared" si="9"/>
        <v>33.55443200000002</v>
      </c>
      <c r="N22" s="15">
        <f t="shared" si="9"/>
        <v>26.843545599999999</v>
      </c>
      <c r="O22" s="15">
        <f t="shared" si="9"/>
        <v>21.474836480000008</v>
      </c>
    </row>
    <row r="23" spans="1:16" x14ac:dyDescent="0.25">
      <c r="A23" s="62" t="str">
        <f t="shared" si="10"/>
        <v>c</v>
      </c>
      <c r="B23" s="11" t="str">
        <f t="shared" si="7"/>
        <v>Vogntog,lastebiler,varebiler osv.</v>
      </c>
      <c r="C23" s="59">
        <f t="shared" si="8"/>
        <v>0.2</v>
      </c>
      <c r="D23" s="58">
        <f t="shared" si="8"/>
        <v>2000</v>
      </c>
      <c r="E23" s="15">
        <f t="shared" si="9"/>
        <v>400</v>
      </c>
      <c r="F23" s="15">
        <f t="shared" si="9"/>
        <v>320</v>
      </c>
      <c r="G23" s="15">
        <f t="shared" si="9"/>
        <v>256</v>
      </c>
      <c r="H23" s="15">
        <f t="shared" si="9"/>
        <v>204.79999999999995</v>
      </c>
      <c r="I23" s="15">
        <f t="shared" si="9"/>
        <v>163.83999999999992</v>
      </c>
      <c r="J23" s="15">
        <f t="shared" si="9"/>
        <v>131.072</v>
      </c>
      <c r="K23" s="15">
        <f t="shared" si="9"/>
        <v>104.85759999999999</v>
      </c>
      <c r="L23" s="15">
        <f t="shared" si="9"/>
        <v>83.886079999999993</v>
      </c>
      <c r="M23" s="15">
        <f t="shared" si="9"/>
        <v>67.10886400000004</v>
      </c>
      <c r="N23" s="15">
        <f t="shared" si="9"/>
        <v>53.687091199999998</v>
      </c>
      <c r="O23" s="15">
        <f t="shared" si="9"/>
        <v>42.949672960000015</v>
      </c>
    </row>
    <row r="24" spans="1:16" x14ac:dyDescent="0.25">
      <c r="A24" s="65" t="str">
        <f t="shared" si="10"/>
        <v>d</v>
      </c>
      <c r="B24" s="11" t="str">
        <f t="shared" si="7"/>
        <v>Personbiler,traktorer,andre rullende maskiner</v>
      </c>
      <c r="C24" s="59">
        <f t="shared" si="8"/>
        <v>0.2</v>
      </c>
      <c r="D24" s="58">
        <f t="shared" si="8"/>
        <v>500</v>
      </c>
      <c r="E24" s="15">
        <f t="shared" si="9"/>
        <v>100</v>
      </c>
      <c r="F24" s="15">
        <f t="shared" si="9"/>
        <v>80</v>
      </c>
      <c r="G24" s="15">
        <f t="shared" si="9"/>
        <v>64</v>
      </c>
      <c r="H24" s="15">
        <f t="shared" si="9"/>
        <v>51.199999999999989</v>
      </c>
      <c r="I24" s="15">
        <f t="shared" si="9"/>
        <v>40.95999999999998</v>
      </c>
      <c r="J24" s="15">
        <f t="shared" si="9"/>
        <v>32.768000000000001</v>
      </c>
      <c r="K24" s="15">
        <f t="shared" si="9"/>
        <v>26.214399999999998</v>
      </c>
      <c r="L24" s="15">
        <f t="shared" si="9"/>
        <v>20.971519999999998</v>
      </c>
      <c r="M24" s="15">
        <f t="shared" si="9"/>
        <v>16.77721600000001</v>
      </c>
      <c r="N24" s="15">
        <f t="shared" si="9"/>
        <v>13.421772799999999</v>
      </c>
      <c r="O24" s="15">
        <f t="shared" si="9"/>
        <v>10.737418240000004</v>
      </c>
    </row>
    <row r="25" spans="1:16" hidden="1" outlineLevel="1" x14ac:dyDescent="0.25">
      <c r="A25" s="62" t="str">
        <f t="shared" si="10"/>
        <v>e</v>
      </c>
      <c r="B25" s="11" t="str">
        <f t="shared" si="7"/>
        <v>Skip,fartøyer,rigger m.v.</v>
      </c>
      <c r="C25" s="59">
        <f t="shared" si="8"/>
        <v>0.14000000000000001</v>
      </c>
      <c r="D25" s="58">
        <f t="shared" si="8"/>
        <v>0</v>
      </c>
      <c r="E25" s="15">
        <f t="shared" si="9"/>
        <v>0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0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9"/>
        <v>0</v>
      </c>
      <c r="O25" s="15">
        <f t="shared" si="9"/>
        <v>0</v>
      </c>
    </row>
    <row r="26" spans="1:16" hidden="1" outlineLevel="1" x14ac:dyDescent="0.25">
      <c r="A26" s="62" t="str">
        <f t="shared" si="10"/>
        <v>f</v>
      </c>
      <c r="B26" s="11" t="str">
        <f t="shared" si="7"/>
        <v>Fly,helikoptre</v>
      </c>
      <c r="C26" s="59">
        <f t="shared" si="8"/>
        <v>0.12</v>
      </c>
      <c r="D26" s="58">
        <f t="shared" si="8"/>
        <v>0</v>
      </c>
      <c r="E26" s="15">
        <f t="shared" si="9"/>
        <v>0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0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0</v>
      </c>
      <c r="N26" s="15">
        <f t="shared" si="9"/>
        <v>0</v>
      </c>
      <c r="O26" s="15">
        <f t="shared" si="9"/>
        <v>0</v>
      </c>
    </row>
    <row r="27" spans="1:16" hidden="1" outlineLevel="1" x14ac:dyDescent="0.25">
      <c r="A27" s="62" t="str">
        <f t="shared" si="10"/>
        <v>g</v>
      </c>
      <c r="B27" s="11" t="str">
        <f t="shared" si="7"/>
        <v>Anlegg for overføring og distribusjon av elektrisk kraft m.v.</v>
      </c>
      <c r="C27" s="59">
        <f t="shared" si="8"/>
        <v>0.05</v>
      </c>
      <c r="D27" s="58">
        <f t="shared" si="8"/>
        <v>0</v>
      </c>
      <c r="E27" s="15">
        <f t="shared" si="9"/>
        <v>0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0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0</v>
      </c>
      <c r="N27" s="15">
        <f t="shared" si="9"/>
        <v>0</v>
      </c>
      <c r="O27" s="15">
        <f t="shared" si="9"/>
        <v>0</v>
      </c>
    </row>
    <row r="28" spans="1:16" hidden="1" outlineLevel="1" x14ac:dyDescent="0.25">
      <c r="A28" s="62" t="str">
        <f t="shared" si="10"/>
        <v>h</v>
      </c>
      <c r="B28" s="11" t="str">
        <f t="shared" si="7"/>
        <v>Bygg og anlegg, hoteller</v>
      </c>
      <c r="C28" s="59">
        <f t="shared" si="8"/>
        <v>0.04</v>
      </c>
      <c r="D28" s="58">
        <f>D12</f>
        <v>0</v>
      </c>
      <c r="E28" s="15">
        <f>D12-E12</f>
        <v>0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0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9"/>
        <v>0</v>
      </c>
      <c r="O28" s="15">
        <f t="shared" si="9"/>
        <v>0</v>
      </c>
    </row>
    <row r="29" spans="1:16" collapsed="1" x14ac:dyDescent="0.25">
      <c r="A29" s="62" t="str">
        <f t="shared" si="10"/>
        <v>i</v>
      </c>
      <c r="B29" s="11" t="str">
        <f t="shared" si="7"/>
        <v>Forretningsbygg</v>
      </c>
      <c r="C29" s="59">
        <f t="shared" si="8"/>
        <v>0.02</v>
      </c>
      <c r="D29" s="58">
        <f>D13</f>
        <v>3000</v>
      </c>
      <c r="E29" s="15">
        <f>D13-E13</f>
        <v>60</v>
      </c>
      <c r="F29" s="15">
        <f t="shared" si="9"/>
        <v>58.800000000000182</v>
      </c>
      <c r="G29" s="15">
        <f t="shared" si="9"/>
        <v>57.624000000000251</v>
      </c>
      <c r="H29" s="15">
        <f t="shared" si="9"/>
        <v>56.471520000000055</v>
      </c>
      <c r="I29" s="15">
        <f t="shared" si="9"/>
        <v>55.342089600000236</v>
      </c>
      <c r="J29" s="15">
        <f t="shared" si="9"/>
        <v>54.235247808000167</v>
      </c>
      <c r="K29" s="15">
        <f t="shared" si="9"/>
        <v>53.150542851839873</v>
      </c>
      <c r="L29" s="15">
        <f t="shared" si="9"/>
        <v>52.087531994803157</v>
      </c>
      <c r="M29" s="15">
        <f t="shared" si="9"/>
        <v>51.045781354907376</v>
      </c>
      <c r="N29" s="15">
        <f t="shared" si="9"/>
        <v>50.024865727808901</v>
      </c>
      <c r="O29" s="15">
        <f t="shared" si="9"/>
        <v>49.024368413252887</v>
      </c>
    </row>
    <row r="30" spans="1:16" x14ac:dyDescent="0.25">
      <c r="A30" s="63"/>
      <c r="B30" s="21" t="str">
        <f t="shared" si="7"/>
        <v>Tomter</v>
      </c>
      <c r="C30" s="60">
        <f t="shared" si="8"/>
        <v>0</v>
      </c>
      <c r="D30" s="61">
        <f>D14</f>
        <v>3500</v>
      </c>
      <c r="E30" s="21">
        <v>0</v>
      </c>
      <c r="F30" s="22">
        <f t="shared" ref="F30:O30" si="11">D14-E14</f>
        <v>0</v>
      </c>
      <c r="G30" s="22">
        <f t="shared" si="11"/>
        <v>0</v>
      </c>
      <c r="H30" s="22">
        <f t="shared" si="11"/>
        <v>0</v>
      </c>
      <c r="I30" s="22">
        <f t="shared" si="11"/>
        <v>0</v>
      </c>
      <c r="J30" s="22">
        <f t="shared" si="11"/>
        <v>0</v>
      </c>
      <c r="K30" s="22">
        <f t="shared" si="11"/>
        <v>0</v>
      </c>
      <c r="L30" s="22">
        <f t="shared" si="11"/>
        <v>0</v>
      </c>
      <c r="M30" s="22">
        <f t="shared" si="11"/>
        <v>0</v>
      </c>
      <c r="N30" s="22">
        <f t="shared" si="11"/>
        <v>0</v>
      </c>
      <c r="O30" s="22">
        <f t="shared" si="11"/>
        <v>0</v>
      </c>
      <c r="P30" s="15"/>
    </row>
    <row r="31" spans="1:16" ht="15.75" outlineLevel="1" thickBot="1" x14ac:dyDescent="0.3">
      <c r="A31" s="66"/>
      <c r="B31" s="17" t="s">
        <v>22</v>
      </c>
      <c r="C31" s="17"/>
      <c r="D31" s="47"/>
      <c r="E31" s="18">
        <f>SUM(E21:E30)</f>
        <v>910</v>
      </c>
      <c r="F31" s="18">
        <f t="shared" ref="F31:O31" si="12">SUM(F21:F30)</f>
        <v>723.80000000000018</v>
      </c>
      <c r="G31" s="18">
        <f t="shared" si="12"/>
        <v>579.12400000000025</v>
      </c>
      <c r="H31" s="18">
        <f t="shared" si="12"/>
        <v>466.32151999999996</v>
      </c>
      <c r="I31" s="18">
        <f t="shared" si="12"/>
        <v>378.07708960000008</v>
      </c>
      <c r="J31" s="18">
        <f t="shared" si="12"/>
        <v>308.82174780800017</v>
      </c>
      <c r="K31" s="18">
        <f t="shared" si="12"/>
        <v>254.29869285183986</v>
      </c>
      <c r="L31" s="18">
        <f t="shared" si="12"/>
        <v>211.24131699480313</v>
      </c>
      <c r="M31" s="18">
        <f t="shared" si="12"/>
        <v>177.13349485490744</v>
      </c>
      <c r="N31" s="18">
        <f t="shared" si="12"/>
        <v>150.0303163778089</v>
      </c>
      <c r="O31" s="18">
        <f t="shared" si="12"/>
        <v>128.42342482825291</v>
      </c>
      <c r="P31" s="15"/>
    </row>
    <row r="32" spans="1:16" ht="15.75" thickTop="1" x14ac:dyDescent="0.25"/>
    <row r="33" spans="4:16" x14ac:dyDescent="0.25">
      <c r="O33" s="11" t="s">
        <v>39</v>
      </c>
    </row>
    <row r="34" spans="4:16" x14ac:dyDescent="0.25">
      <c r="D34" s="12" t="s">
        <v>39</v>
      </c>
    </row>
    <row r="35" spans="4:16" x14ac:dyDescent="0.25">
      <c r="P35" s="29"/>
    </row>
  </sheetData>
  <mergeCells count="4">
    <mergeCell ref="E2:O2"/>
    <mergeCell ref="E1:O1"/>
    <mergeCell ref="E17:O17"/>
    <mergeCell ref="E18:O18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Oppgave N2.2</vt:lpstr>
      <vt:lpstr>Oppgave N2.3</vt:lpstr>
      <vt:lpstr>Oppgave N2.4</vt:lpstr>
      <vt:lpstr>Oppgave N2.5</vt:lpstr>
      <vt:lpstr>Oppgave N2.6</vt:lpstr>
      <vt:lpstr>Oppgave N2.7</vt:lpstr>
      <vt:lpstr>Avskrivninger over 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</dc:creator>
  <cp:lastModifiedBy>Malgorzata Golinska</cp:lastModifiedBy>
  <dcterms:created xsi:type="dcterms:W3CDTF">2009-03-07T20:35:02Z</dcterms:created>
  <dcterms:modified xsi:type="dcterms:W3CDTF">2020-01-22T08:22:08Z</dcterms:modified>
</cp:coreProperties>
</file>