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1.xml" ContentType="application/vnd.openxmlformats-officedocument.drawing+xml"/>
  <Override PartName="/xl/comments6.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comments7.xml" ContentType="application/vnd.openxmlformats-officedocument.spreadsheetml.comments+xml"/>
  <Override PartName="/xl/charts/chart2.xml" ContentType="application/vnd.openxmlformats-officedocument.drawingml.chart+xml"/>
  <Override PartName="/xl/drawings/drawing3.xml" ContentType="application/vnd.openxmlformats-officedocument.drawing+xml"/>
  <Override PartName="/xl/comments8.xml" ContentType="application/vnd.openxmlformats-officedocument.spreadsheetml.comments+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228"/>
  <workbookPr/>
  <mc:AlternateContent xmlns:mc="http://schemas.openxmlformats.org/markup-compatibility/2006">
    <mc:Choice Requires="x15">
      <x15ac:absPath xmlns:x15ac="http://schemas.microsoft.com/office/spreadsheetml/2010/11/ac" url="C:\Users\malgorzatag\Downloads\"/>
    </mc:Choice>
  </mc:AlternateContent>
  <xr:revisionPtr revIDLastSave="0" documentId="13_ncr:1_{DEF5C4C4-FA9E-4B67-AB71-211E49289096}" xr6:coauthVersionLast="45" xr6:coauthVersionMax="45" xr10:uidLastSave="{00000000-0000-0000-0000-000000000000}"/>
  <bookViews>
    <workbookView xWindow="795" yWindow="810" windowWidth="20415" windowHeight="15315" firstSheet="4" activeTab="5" xr2:uid="{00000000-000D-0000-FFFF-FFFF00000000}"/>
  </bookViews>
  <sheets>
    <sheet name="Tabell 7.1" sheetId="6" r:id="rId1"/>
    <sheet name="Tabell 7.2" sheetId="7" r:id="rId2"/>
    <sheet name="Tabell 7.3" sheetId="1" r:id="rId3"/>
    <sheet name="Tabell 7.4" sheetId="2" r:id="rId4"/>
    <sheet name="Tabell 7.6" sheetId="10" r:id="rId5"/>
    <sheet name="Figur 7.1" sheetId="4" r:id="rId6"/>
    <sheet name="Figur 7.3" sheetId="13" r:id="rId7"/>
    <sheet name="Figur 7.4" sheetId="9" r:id="rId8"/>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29" i="10" l="1"/>
  <c r="K29" i="10"/>
  <c r="H29" i="10"/>
  <c r="H27" i="10"/>
  <c r="H22" i="10"/>
  <c r="D26" i="10"/>
  <c r="D29" i="10" s="1"/>
  <c r="B19" i="1" l="1"/>
  <c r="B18" i="1"/>
  <c r="D14" i="7"/>
  <c r="D13" i="7"/>
  <c r="C14" i="7"/>
  <c r="C13" i="7"/>
  <c r="B12" i="6"/>
  <c r="B13" i="6"/>
  <c r="B11" i="6"/>
  <c r="C11" i="9"/>
  <c r="D8" i="7"/>
  <c r="D9" i="7" s="1"/>
  <c r="D10" i="7" s="1"/>
  <c r="C8" i="7"/>
  <c r="C9" i="7"/>
  <c r="C10" i="7" s="1"/>
  <c r="E7" i="7"/>
  <c r="E6" i="7"/>
  <c r="E5" i="7"/>
  <c r="E13" i="7" s="1"/>
  <c r="F13" i="7" s="1"/>
  <c r="D6" i="6"/>
  <c r="D7" i="6" s="1"/>
  <c r="D5" i="6"/>
  <c r="D4" i="6"/>
  <c r="C14" i="1"/>
  <c r="C13" i="1"/>
  <c r="E12" i="1" s="1"/>
  <c r="B13" i="1"/>
  <c r="D8" i="1" s="1"/>
  <c r="C10" i="9"/>
  <c r="C9" i="9"/>
  <c r="C8" i="9"/>
  <c r="C7" i="9"/>
  <c r="C6" i="9"/>
  <c r="F14" i="10"/>
  <c r="F13" i="10"/>
  <c r="F12" i="10"/>
  <c r="F11" i="10"/>
  <c r="F10" i="10"/>
  <c r="F9" i="10"/>
  <c r="B11" i="4"/>
  <c r="V9" i="4"/>
  <c r="U9" i="4"/>
  <c r="T9" i="4"/>
  <c r="S9" i="4"/>
  <c r="R9" i="4"/>
  <c r="Q9" i="4"/>
  <c r="P9" i="4"/>
  <c r="O9" i="4"/>
  <c r="N9" i="4"/>
  <c r="M9" i="4"/>
  <c r="L9" i="4"/>
  <c r="K9" i="4"/>
  <c r="J9" i="4"/>
  <c r="I9" i="4"/>
  <c r="H9" i="4"/>
  <c r="G9" i="4"/>
  <c r="F9" i="4"/>
  <c r="E9" i="4"/>
  <c r="D9" i="4"/>
  <c r="C9" i="4"/>
  <c r="B9" i="4"/>
  <c r="D9" i="1"/>
  <c r="F9" i="1" s="1"/>
  <c r="E9" i="1"/>
  <c r="E10" i="1"/>
  <c r="E8" i="1"/>
  <c r="E11" i="1"/>
  <c r="D12" i="1"/>
  <c r="F12" i="1" s="1"/>
  <c r="E4" i="6" l="1"/>
  <c r="F4" i="6" s="1"/>
  <c r="G4" i="6" s="1"/>
  <c r="E5" i="6"/>
  <c r="F5" i="6" s="1"/>
  <c r="G5" i="6" s="1"/>
  <c r="E6" i="6"/>
  <c r="F6" i="6" s="1"/>
  <c r="G6" i="6" s="1"/>
  <c r="F8" i="1"/>
  <c r="E8" i="7"/>
  <c r="E14" i="7"/>
  <c r="F14" i="7" s="1"/>
  <c r="D11" i="1"/>
  <c r="F11" i="1" s="1"/>
  <c r="D10" i="1"/>
  <c r="F10" i="1" s="1"/>
  <c r="F13" i="1" s="1"/>
  <c r="F14" i="1" s="1"/>
  <c r="F15" i="1" s="1"/>
  <c r="G7" i="6" l="1"/>
  <c r="G8" i="6" s="1"/>
  <c r="F8" i="7"/>
  <c r="E9" i="7"/>
  <c r="F9" i="7" l="1"/>
  <c r="F10" i="7" s="1"/>
  <c r="E10"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BI User</author>
  </authors>
  <commentList>
    <comment ref="A1" authorId="0" shapeId="0" xr:uid="{00000000-0006-0000-0000-000001000000}">
      <text>
        <r>
          <rPr>
            <sz val="11"/>
            <color indexed="81"/>
            <rFont val="Times New Roman"/>
            <family val="1"/>
          </rPr>
          <t xml:space="preserve">Her beregnes forventning, varians og standardavvik for en sannsynlighetsfordeling med inntil tre mulige utfall. Modellen er brukt i tabell 7.1. Fet font angir inngangsverdi, dvs. data du må legge inn. Vanlig font betyr utgangsverdi, dvs. beregnede tall.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BI User</author>
  </authors>
  <commentList>
    <comment ref="A1" authorId="0" shapeId="0" xr:uid="{00000000-0006-0000-0100-000001000000}">
      <text>
        <r>
          <rPr>
            <sz val="11"/>
            <color indexed="81"/>
            <rFont val="Times New Roman"/>
            <family val="1"/>
          </rPr>
          <t>Her beregnes forventning, varians og standardavvik for tre sannsynlighetsfordelinger med inntil tre mulige utfall. De tre sannsynlighetsfordelingene gjelder hhv. bedriften uten prosjektet (kjetting), det nye prosjektet (snøskuffe) og bedriften med prosjektet (totalt). Modellen er brukt i tabell 7.2. Fet font angir inngangsverdi, dvs. data du må legge inn. Vanlig font betyr utgangsverdi, dvs. beregnede tall.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BI User</author>
  </authors>
  <commentList>
    <comment ref="A1" authorId="0" shapeId="0" xr:uid="{00000000-0006-0000-0200-000001000000}">
      <text>
        <r>
          <rPr>
            <sz val="11"/>
            <color indexed="81"/>
            <rFont val="Times New Roman"/>
            <family val="1"/>
          </rPr>
          <t>Her beregnes betaverdi for et prosjekt. Modellen er brukt i tabell 7.3. Fet font angir inngangsverdi, dvs. data du må legge inn. Vanlig font betyr utgangsverdi, dvs. beregnede tall.</t>
        </r>
        <r>
          <rPr>
            <sz val="8"/>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BI User</author>
  </authors>
  <commentList>
    <comment ref="A1" authorId="0" shapeId="0" xr:uid="{00000000-0006-0000-0300-000001000000}">
      <text>
        <r>
          <rPr>
            <sz val="11"/>
            <color indexed="81"/>
            <rFont val="Times New Roman"/>
            <family val="1"/>
          </rPr>
          <t>Her er betaverdier for ti selskaper på Oslo Børs gjengitt i Finansavisen i april 2019. Tallene er oppgitt i tabell 7.4.</t>
        </r>
        <r>
          <rPr>
            <sz val="8"/>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BI User</author>
  </authors>
  <commentList>
    <comment ref="A1" authorId="0" shapeId="0" xr:uid="{00000000-0006-0000-0500-000001000000}">
      <text>
        <r>
          <rPr>
            <sz val="11"/>
            <color indexed="81"/>
            <rFont val="Times New Roman"/>
            <family val="1"/>
          </rPr>
          <t xml:space="preserve">Her brukes kapitalverdimodellen til å beregne egenkapitalkostnad. Fet font angir inngangsverdi, dvs. data du må legge inn. Vanlig font betyr utgangsverdi, dvs. beregnede tall. Modellen er brukt i tabell 7.6.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BI User</author>
  </authors>
  <commentList>
    <comment ref="A1" authorId="0" shapeId="0" xr:uid="{00000000-0006-0000-0600-000001000000}">
      <text>
        <r>
          <rPr>
            <sz val="11"/>
            <color indexed="81"/>
            <rFont val="Times New Roman"/>
            <family val="1"/>
          </rPr>
          <t xml:space="preserve">Her beregnes forventning, varians og standardavvik for en sannsynlighetsfordeling med inntil tre mulige utfall. Modellen er brukt i tabell 7.1. Fet font angir inngangsverdi, dvs. data du må legge inn. Vanlig font betyr utgangsverdi, dvs. beregnede tall.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BI User</author>
  </authors>
  <commentList>
    <comment ref="A1" authorId="0" shapeId="0" xr:uid="{00000000-0006-0000-0700-000001000000}">
      <text>
        <r>
          <rPr>
            <sz val="11"/>
            <color indexed="81"/>
            <rFont val="Times New Roman"/>
            <family val="1"/>
          </rPr>
          <t>Denne grafen viser årlig realavkastning etter skatt fra 1975 til 2014 på risikofri investering og på markedsporteføljen på Oslo Børs.</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BI User</author>
  </authors>
  <commentList>
    <comment ref="A1" authorId="0" shapeId="0" xr:uid="{00000000-0006-0000-0800-000001000000}">
      <text>
        <r>
          <rPr>
            <sz val="11"/>
            <color indexed="81"/>
            <rFont val="Times New Roman"/>
            <family val="1"/>
          </rPr>
          <t xml:space="preserve">Her brukes kapitalverdimodellen til å beregne egenkapitalkostnad. Fet font angir inngangsverdi, dvs. data du må legge inn. Vanlig font betyr utgangsverdi, dvs. beregnede tall. Modellen er brukt i figur 7.4.
</t>
        </r>
      </text>
    </comment>
  </commentList>
</comments>
</file>

<file path=xl/sharedStrings.xml><?xml version="1.0" encoding="utf-8"?>
<sst xmlns="http://schemas.openxmlformats.org/spreadsheetml/2006/main" count="163" uniqueCount="94">
  <si>
    <t xml:space="preserve"> </t>
  </si>
  <si>
    <t>Tilstand</t>
  </si>
  <si>
    <t>Sannsynlighet</t>
  </si>
  <si>
    <t>X0</t>
  </si>
  <si>
    <t>X1</t>
  </si>
  <si>
    <t>X2</t>
  </si>
  <si>
    <t>X3</t>
  </si>
  <si>
    <t>X4</t>
  </si>
  <si>
    <t>i</t>
  </si>
  <si>
    <t>Forventning</t>
  </si>
  <si>
    <t>Std</t>
  </si>
  <si>
    <t>Std/forventning</t>
  </si>
  <si>
    <t>År</t>
  </si>
  <si>
    <t>Avkastning,</t>
  </si>
  <si>
    <t>Snøgrep</t>
  </si>
  <si>
    <t>markedet</t>
  </si>
  <si>
    <t>for Snøgrep</t>
  </si>
  <si>
    <t>for markedet</t>
  </si>
  <si>
    <t>Varians</t>
  </si>
  <si>
    <t>Sum</t>
  </si>
  <si>
    <t>Kovarians</t>
  </si>
  <si>
    <t>Selskap</t>
  </si>
  <si>
    <t>Beta</t>
  </si>
  <si>
    <t>1,0</t>
  </si>
  <si>
    <t>risikopremie</t>
  </si>
  <si>
    <t>1,6</t>
  </si>
  <si>
    <t xml:space="preserve">E(X) </t>
  </si>
  <si>
    <t xml:space="preserve">Std(X) </t>
  </si>
  <si>
    <t xml:space="preserve">Var(X) </t>
  </si>
  <si>
    <t>Markedets risikopremie</t>
  </si>
  <si>
    <t>Les dette</t>
  </si>
  <si>
    <t>1. Lite snø</t>
  </si>
  <si>
    <t>2. Middels snø</t>
  </si>
  <si>
    <t>3. Mye snø</t>
  </si>
  <si>
    <t>Kjetting</t>
  </si>
  <si>
    <t>Snøskuffe</t>
  </si>
  <si>
    <t>Totalt</t>
  </si>
  <si>
    <t>Snøskuffebidrag</t>
  </si>
  <si>
    <t>gjennomsnittsavkastning</t>
  </si>
  <si>
    <t>multiplisert med</t>
  </si>
  <si>
    <t>kolonne 5</t>
  </si>
  <si>
    <t>Avkastning minus</t>
  </si>
  <si>
    <t>Gjennomsnitt</t>
  </si>
  <si>
    <t>Subsea 7</t>
  </si>
  <si>
    <t>Risikofri rente</t>
  </si>
  <si>
    <t>Kapitalkostnad</t>
  </si>
  <si>
    <t>Kapitalkostnad, %</t>
  </si>
  <si>
    <t>Disse tre verdiene kan alternativt regnes ut med standardfunksjoner i Excel:</t>
  </si>
  <si>
    <t>E(X)</t>
  </si>
  <si>
    <t>Var(X)</t>
  </si>
  <si>
    <t>Std(X)</t>
  </si>
  <si>
    <t>Forventning og standardavvik kan alternativt regnes ut med standardfunksjoner i Excel:</t>
  </si>
  <si>
    <t>Disse verdiene kan alternativt regnes ut med standardfunksjoner i Excel:</t>
  </si>
  <si>
    <t>Funksjonene forutsetter at alle utfall har samme sannsynlighet</t>
  </si>
  <si>
    <t>Nåverdi</t>
  </si>
  <si>
    <t>Internrente</t>
  </si>
  <si>
    <t>Diss funksjonene forutsetter at alle utfall har samme sannsynlighet</t>
  </si>
  <si>
    <t>Aker BP</t>
  </si>
  <si>
    <t>2,2</t>
  </si>
  <si>
    <t>Bonheur</t>
  </si>
  <si>
    <t>Funcom</t>
  </si>
  <si>
    <t>1,2</t>
  </si>
  <si>
    <t>Equinor</t>
  </si>
  <si>
    <t>Grieg Seafood</t>
  </si>
  <si>
    <t>Schibsted</t>
  </si>
  <si>
    <t>Telenor</t>
  </si>
  <si>
    <t>0,1</t>
  </si>
  <si>
    <t>Olav Thon</t>
  </si>
  <si>
    <t>Golden Ocean</t>
  </si>
  <si>
    <t>risikofri rente</t>
  </si>
  <si>
    <t>BetaTK:</t>
  </si>
  <si>
    <t>Gjeldskost</t>
  </si>
  <si>
    <t>Ekkost</t>
  </si>
  <si>
    <t>WACC</t>
  </si>
  <si>
    <t>Tkkosr</t>
  </si>
  <si>
    <r>
      <t>p</t>
    </r>
    <r>
      <rPr>
        <i/>
        <vertAlign val="subscript"/>
        <sz val="11"/>
        <rFont val="Times New Roman"/>
        <family val="1"/>
      </rPr>
      <t>i</t>
    </r>
  </si>
  <si>
    <r>
      <t>X</t>
    </r>
    <r>
      <rPr>
        <i/>
        <vertAlign val="subscript"/>
        <sz val="11"/>
        <rFont val="Times New Roman"/>
        <family val="1"/>
      </rPr>
      <t>i</t>
    </r>
  </si>
  <si>
    <r>
      <t>p</t>
    </r>
    <r>
      <rPr>
        <i/>
        <vertAlign val="subscript"/>
        <sz val="11"/>
        <rFont val="Times New Roman"/>
        <family val="1"/>
      </rPr>
      <t>i</t>
    </r>
    <r>
      <rPr>
        <i/>
        <vertAlign val="superscript"/>
        <sz val="11"/>
        <rFont val="Times New Roman"/>
        <family val="1"/>
      </rPr>
      <t>.</t>
    </r>
    <r>
      <rPr>
        <i/>
        <sz val="11"/>
        <rFont val="Times New Roman"/>
        <family val="1"/>
      </rPr>
      <t>X</t>
    </r>
    <r>
      <rPr>
        <i/>
        <vertAlign val="subscript"/>
        <sz val="11"/>
        <rFont val="Times New Roman"/>
        <family val="1"/>
      </rPr>
      <t>i</t>
    </r>
  </si>
  <si>
    <r>
      <t>X</t>
    </r>
    <r>
      <rPr>
        <i/>
        <vertAlign val="subscript"/>
        <sz val="11"/>
        <rFont val="Times New Roman"/>
        <family val="1"/>
      </rPr>
      <t>i</t>
    </r>
    <r>
      <rPr>
        <i/>
        <sz val="11"/>
        <rFont val="Times New Roman"/>
        <family val="1"/>
      </rPr>
      <t>-E(X)</t>
    </r>
  </si>
  <si>
    <r>
      <t>(X</t>
    </r>
    <r>
      <rPr>
        <i/>
        <vertAlign val="subscript"/>
        <sz val="11"/>
        <rFont val="Times New Roman"/>
        <family val="1"/>
      </rPr>
      <t>i</t>
    </r>
    <r>
      <rPr>
        <i/>
        <sz val="11"/>
        <rFont val="Times New Roman"/>
        <family val="1"/>
      </rPr>
      <t>-E(X))</t>
    </r>
    <r>
      <rPr>
        <i/>
        <vertAlign val="superscript"/>
        <sz val="11"/>
        <rFont val="Times New Roman"/>
        <family val="1"/>
      </rPr>
      <t>2</t>
    </r>
  </si>
  <si>
    <r>
      <t>p</t>
    </r>
    <r>
      <rPr>
        <i/>
        <vertAlign val="subscript"/>
        <sz val="11"/>
        <rFont val="Times New Roman"/>
        <family val="1"/>
      </rPr>
      <t>i</t>
    </r>
    <r>
      <rPr>
        <i/>
        <vertAlign val="superscript"/>
        <sz val="11"/>
        <rFont val="Times New Roman"/>
        <family val="1"/>
      </rPr>
      <t>.</t>
    </r>
    <r>
      <rPr>
        <i/>
        <sz val="11"/>
        <rFont val="Times New Roman"/>
        <family val="1"/>
      </rPr>
      <t>(X</t>
    </r>
    <r>
      <rPr>
        <i/>
        <vertAlign val="subscript"/>
        <sz val="11"/>
        <rFont val="Times New Roman"/>
        <family val="1"/>
      </rPr>
      <t>i</t>
    </r>
    <r>
      <rPr>
        <i/>
        <sz val="11"/>
        <rFont val="Times New Roman"/>
        <family val="1"/>
      </rPr>
      <t>-E(X))</t>
    </r>
    <r>
      <rPr>
        <i/>
        <vertAlign val="superscript"/>
        <sz val="11"/>
        <rFont val="Times New Roman"/>
        <family val="1"/>
      </rPr>
      <t>2</t>
    </r>
  </si>
  <si>
    <r>
      <t>Kolonne 4</t>
    </r>
    <r>
      <rPr>
        <vertAlign val="superscript"/>
        <sz val="11"/>
        <rFont val="Times New Roman"/>
        <family val="1"/>
      </rPr>
      <t xml:space="preserve"> </t>
    </r>
  </si>
  <si>
    <r>
      <t xml:space="preserve">  0,03+1,6</t>
    </r>
    <r>
      <rPr>
        <vertAlign val="superscript"/>
        <sz val="11"/>
        <rFont val="Times New Roman"/>
        <family val="1"/>
      </rPr>
      <t>.</t>
    </r>
    <r>
      <rPr>
        <sz val="11"/>
        <rFont val="Times New Roman"/>
        <family val="1"/>
      </rPr>
      <t>0,06  =</t>
    </r>
  </si>
  <si>
    <r>
      <t xml:space="preserve">  0,03+1,0</t>
    </r>
    <r>
      <rPr>
        <vertAlign val="superscript"/>
        <sz val="11"/>
        <rFont val="Times New Roman"/>
        <family val="1"/>
      </rPr>
      <t>.</t>
    </r>
    <r>
      <rPr>
        <sz val="11"/>
        <rFont val="Times New Roman"/>
        <family val="1"/>
      </rPr>
      <t>0,06  =</t>
    </r>
  </si>
  <si>
    <r>
      <t xml:space="preserve">  0,03+0,6</t>
    </r>
    <r>
      <rPr>
        <vertAlign val="superscript"/>
        <sz val="11"/>
        <rFont val="Times New Roman"/>
        <family val="1"/>
      </rPr>
      <t>.</t>
    </r>
    <r>
      <rPr>
        <sz val="11"/>
        <rFont val="Times New Roman"/>
        <family val="1"/>
      </rPr>
      <t>0,06  =</t>
    </r>
  </si>
  <si>
    <t xml:space="preserve">  0,03+1,6.0,06  =</t>
  </si>
  <si>
    <t xml:space="preserve">  0,03+1,0.0,06  =</t>
  </si>
  <si>
    <t xml:space="preserve">  0,03+0,6.0,06  =</t>
  </si>
  <si>
    <t xml:space="preserve">  0,03+0,1.0,06  =</t>
  </si>
  <si>
    <t xml:space="preserve">  0,03+1,2.0,06  =</t>
  </si>
  <si>
    <t xml:space="preserve">  0,03+2,2.0,06  =</t>
  </si>
  <si>
    <r>
      <t xml:space="preserve">  0,03+2,2</t>
    </r>
    <r>
      <rPr>
        <vertAlign val="superscript"/>
        <sz val="11"/>
        <rFont val="Times New Roman"/>
        <family val="1"/>
      </rPr>
      <t>.</t>
    </r>
    <r>
      <rPr>
        <sz val="11"/>
        <rFont val="Times New Roman"/>
        <family val="1"/>
      </rPr>
      <t>0,06  =</t>
    </r>
  </si>
  <si>
    <r>
      <t xml:space="preserve">  0,03+1,2</t>
    </r>
    <r>
      <rPr>
        <vertAlign val="superscript"/>
        <sz val="11"/>
        <rFont val="Times New Roman"/>
        <family val="1"/>
      </rPr>
      <t>.</t>
    </r>
    <r>
      <rPr>
        <sz val="11"/>
        <rFont val="Times New Roman"/>
        <family val="1"/>
      </rPr>
      <t>0,06  =</t>
    </r>
  </si>
  <si>
    <r>
      <t xml:space="preserve">  0,03+0,1</t>
    </r>
    <r>
      <rPr>
        <vertAlign val="superscript"/>
        <sz val="11"/>
        <rFont val="Times New Roman"/>
        <family val="1"/>
      </rPr>
      <t>.</t>
    </r>
    <r>
      <rPr>
        <sz val="11"/>
        <rFont val="Times New Roman"/>
        <family val="1"/>
      </rPr>
      <t>0,06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</si>
</sst>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3" x14ac:knownFonts="1">
    <font>
      <sz val="10"/>
      <name val="Arial"/>
    </font>
    <font>
      <sz val="8"/>
      <name val="Arial"/>
      <family val="2"/>
    </font>
    <font>
      <sz val="10"/>
      <name val="Times New Roman"/>
      <family val="1"/>
    </font>
    <font>
      <b/>
      <sz val="10"/>
      <name val="Times New Roman"/>
      <family val="1"/>
    </font>
    <font>
      <sz val="11"/>
      <color indexed="81"/>
      <name val="Times New Roman"/>
      <family val="1"/>
    </font>
    <font>
      <sz val="8"/>
      <color indexed="81"/>
      <name val="Tahoma"/>
      <family val="2"/>
    </font>
    <font>
      <b/>
      <sz val="11"/>
      <name val="Times New Roman"/>
      <family val="1"/>
    </font>
    <font>
      <sz val="11"/>
      <name val="Times New Roman"/>
      <family val="1"/>
    </font>
    <font>
      <i/>
      <sz val="11"/>
      <name val="Times New Roman"/>
      <family val="1"/>
    </font>
    <font>
      <i/>
      <vertAlign val="subscript"/>
      <sz val="11"/>
      <name val="Times New Roman"/>
      <family val="1"/>
    </font>
    <font>
      <i/>
      <vertAlign val="superscript"/>
      <sz val="11"/>
      <name val="Times New Roman"/>
      <family val="1"/>
    </font>
    <font>
      <vertAlign val="superscript"/>
      <sz val="11"/>
      <name val="Times New Roman"/>
      <family val="1"/>
    </font>
    <font>
      <b/>
      <sz val="11"/>
      <color indexed="10"/>
      <name val="Times New Roman"/>
      <family val="1"/>
    </font>
  </fonts>
  <fills count="2">
    <fill>
      <patternFill patternType="none"/>
    </fill>
    <fill>
      <patternFill patternType="gray125"/>
    </fill>
  </fills>
  <borders count="3">
    <border>
      <left/>
      <right/>
      <top/>
      <bottom/>
      <diagonal/>
    </border>
    <border>
      <left/>
      <right/>
      <top/>
      <bottom style="thin">
        <color indexed="64"/>
      </bottom>
      <diagonal/>
    </border>
    <border>
      <left/>
      <right/>
      <top/>
      <bottom style="double">
        <color indexed="64"/>
      </bottom>
      <diagonal/>
    </border>
  </borders>
  <cellStyleXfs count="1">
    <xf numFmtId="0" fontId="0" fillId="0" borderId="0"/>
  </cellStyleXfs>
  <cellXfs count="71">
    <xf numFmtId="0" fontId="0" fillId="0" borderId="0" xfId="0"/>
    <xf numFmtId="0" fontId="2" fillId="0" borderId="0" xfId="0" applyFont="1"/>
    <xf numFmtId="1" fontId="2" fillId="0" borderId="0" xfId="0" applyNumberFormat="1" applyFont="1"/>
    <xf numFmtId="0" fontId="3" fillId="0" borderId="0" xfId="0" applyFont="1"/>
    <xf numFmtId="2" fontId="2" fillId="0" borderId="0" xfId="0" applyNumberFormat="1" applyFont="1"/>
    <xf numFmtId="0" fontId="7" fillId="0" borderId="0" xfId="0" applyFont="1" applyAlignment="1">
      <alignment horizontal="right"/>
    </xf>
    <xf numFmtId="0" fontId="7" fillId="0" borderId="0" xfId="0" applyFont="1"/>
    <xf numFmtId="0" fontId="7" fillId="0" borderId="0" xfId="0" applyFont="1" applyAlignment="1">
      <alignment horizontal="left"/>
    </xf>
    <xf numFmtId="0" fontId="8" fillId="0" borderId="1" xfId="0" applyFont="1" applyBorder="1" applyAlignment="1">
      <alignment horizontal="left"/>
    </xf>
    <xf numFmtId="0" fontId="8" fillId="0" borderId="1" xfId="0" applyFont="1" applyBorder="1" applyAlignment="1">
      <alignment horizontal="right"/>
    </xf>
    <xf numFmtId="2" fontId="6" fillId="0" borderId="0" xfId="0" applyNumberFormat="1" applyFont="1" applyAlignment="1">
      <alignment horizontal="right"/>
    </xf>
    <xf numFmtId="1" fontId="6" fillId="0" borderId="0" xfId="0" applyNumberFormat="1" applyFont="1" applyAlignment="1">
      <alignment horizontal="right"/>
    </xf>
    <xf numFmtId="1" fontId="7" fillId="0" borderId="0" xfId="0" applyNumberFormat="1" applyFont="1" applyAlignment="1">
      <alignment horizontal="right"/>
    </xf>
    <xf numFmtId="2" fontId="7" fillId="0" borderId="0" xfId="0" applyNumberFormat="1" applyFont="1" applyAlignment="1">
      <alignment horizontal="right"/>
    </xf>
    <xf numFmtId="0" fontId="7" fillId="0" borderId="1" xfId="0" applyFont="1" applyBorder="1" applyAlignment="1">
      <alignment horizontal="left"/>
    </xf>
    <xf numFmtId="2" fontId="6" fillId="0" borderId="1" xfId="0" applyNumberFormat="1" applyFont="1" applyBorder="1" applyAlignment="1">
      <alignment horizontal="right"/>
    </xf>
    <xf numFmtId="1" fontId="6" fillId="0" borderId="1" xfId="0" applyNumberFormat="1" applyFont="1" applyBorder="1" applyAlignment="1">
      <alignment horizontal="right"/>
    </xf>
    <xf numFmtId="1" fontId="7" fillId="0" borderId="1" xfId="0" applyNumberFormat="1" applyFont="1" applyBorder="1" applyAlignment="1">
      <alignment horizontal="right"/>
    </xf>
    <xf numFmtId="2" fontId="7" fillId="0" borderId="1" xfId="0" applyNumberFormat="1" applyFont="1" applyBorder="1" applyAlignment="1">
      <alignment horizontal="right"/>
    </xf>
    <xf numFmtId="0" fontId="8" fillId="0" borderId="0" xfId="0" applyFont="1" applyAlignment="1">
      <alignment horizontal="right"/>
    </xf>
    <xf numFmtId="49" fontId="7" fillId="0" borderId="0" xfId="0" applyNumberFormat="1" applyFont="1" applyAlignment="1">
      <alignment horizontal="right"/>
    </xf>
    <xf numFmtId="0" fontId="7" fillId="0" borderId="2" xfId="0" applyFont="1" applyBorder="1" applyAlignment="1">
      <alignment horizontal="left"/>
    </xf>
    <xf numFmtId="0" fontId="7" fillId="0" borderId="2" xfId="0" applyFont="1" applyBorder="1" applyAlignment="1">
      <alignment horizontal="right"/>
    </xf>
    <xf numFmtId="0" fontId="8" fillId="0" borderId="2" xfId="0" applyFont="1" applyBorder="1" applyAlignment="1">
      <alignment horizontal="right"/>
    </xf>
    <xf numFmtId="2" fontId="7" fillId="0" borderId="2" xfId="0" applyNumberFormat="1" applyFont="1" applyBorder="1" applyAlignment="1">
      <alignment horizontal="right"/>
    </xf>
    <xf numFmtId="0" fontId="7" fillId="0" borderId="0" xfId="0" applyFont="1" applyAlignment="1">
      <alignment horizontal="center"/>
    </xf>
    <xf numFmtId="0" fontId="6" fillId="0" borderId="0" xfId="0" applyFont="1"/>
    <xf numFmtId="0" fontId="7" fillId="0" borderId="1" xfId="0" applyFont="1" applyBorder="1"/>
    <xf numFmtId="0" fontId="7" fillId="0" borderId="1" xfId="0" applyFont="1" applyBorder="1" applyAlignment="1">
      <alignment horizontal="right"/>
    </xf>
    <xf numFmtId="0" fontId="6" fillId="0" borderId="0" xfId="0" applyFont="1" applyAlignment="1">
      <alignment horizontal="right"/>
    </xf>
    <xf numFmtId="0" fontId="7" fillId="0" borderId="0" xfId="0" applyFont="1" applyAlignment="1"/>
    <xf numFmtId="0" fontId="6" fillId="0" borderId="1" xfId="0" applyFont="1" applyBorder="1" applyAlignment="1">
      <alignment horizontal="right"/>
    </xf>
    <xf numFmtId="0" fontId="7" fillId="0" borderId="0" xfId="0" applyFont="1" applyFill="1" applyBorder="1" applyAlignment="1"/>
    <xf numFmtId="0" fontId="7" fillId="0" borderId="0" xfId="0" applyFont="1" applyFill="1" applyBorder="1" applyAlignment="1">
      <alignment horizontal="right"/>
    </xf>
    <xf numFmtId="0" fontId="7" fillId="0" borderId="0" xfId="0" applyFont="1" applyFill="1" applyBorder="1"/>
    <xf numFmtId="0" fontId="7" fillId="0" borderId="2" xfId="0" applyFont="1" applyFill="1" applyBorder="1"/>
    <xf numFmtId="0" fontId="7" fillId="0" borderId="2" xfId="0" applyFont="1" applyFill="1" applyBorder="1" applyAlignment="1">
      <alignment horizontal="right"/>
    </xf>
    <xf numFmtId="1" fontId="7" fillId="0" borderId="0" xfId="0" applyNumberFormat="1" applyFont="1" applyAlignment="1">
      <alignment vertical="top"/>
    </xf>
    <xf numFmtId="0" fontId="7" fillId="0" borderId="0" xfId="0" applyFont="1" applyAlignment="1">
      <alignment vertical="top"/>
    </xf>
    <xf numFmtId="2" fontId="7" fillId="0" borderId="0" xfId="0" applyNumberFormat="1" applyFont="1" applyAlignment="1">
      <alignment vertical="top"/>
    </xf>
    <xf numFmtId="0" fontId="7" fillId="0" borderId="0" xfId="0" applyFont="1" applyBorder="1" applyAlignment="1">
      <alignment horizontal="right"/>
    </xf>
    <xf numFmtId="0" fontId="7" fillId="0" borderId="0" xfId="0" applyFont="1" applyBorder="1"/>
    <xf numFmtId="0" fontId="7" fillId="0" borderId="0" xfId="0" applyNumberFormat="1" applyFont="1" applyAlignment="1">
      <alignment horizontal="left"/>
    </xf>
    <xf numFmtId="1" fontId="7" fillId="0" borderId="0" xfId="0" applyNumberFormat="1" applyFont="1" applyAlignment="1">
      <alignment horizontal="center"/>
    </xf>
    <xf numFmtId="0" fontId="7" fillId="0" borderId="0" xfId="0" applyNumberFormat="1" applyFont="1" applyBorder="1" applyAlignment="1">
      <alignment horizontal="left"/>
    </xf>
    <xf numFmtId="1" fontId="6" fillId="0" borderId="0" xfId="0" applyNumberFormat="1" applyFont="1" applyBorder="1" applyAlignment="1">
      <alignment horizontal="right"/>
    </xf>
    <xf numFmtId="1" fontId="7" fillId="0" borderId="0" xfId="0" applyNumberFormat="1" applyFont="1" applyBorder="1" applyAlignment="1">
      <alignment horizontal="center"/>
    </xf>
    <xf numFmtId="0" fontId="7" fillId="0" borderId="0" xfId="0" applyNumberFormat="1" applyFont="1" applyFill="1" applyBorder="1" applyAlignment="1">
      <alignment horizontal="left"/>
    </xf>
    <xf numFmtId="0" fontId="7" fillId="0" borderId="1" xfId="0" applyNumberFormat="1" applyFont="1" applyFill="1" applyBorder="1" applyAlignment="1">
      <alignment horizontal="left"/>
    </xf>
    <xf numFmtId="1" fontId="7" fillId="0" borderId="0" xfId="0" applyNumberFormat="1" applyFont="1" applyBorder="1" applyAlignment="1">
      <alignment horizontal="right"/>
    </xf>
    <xf numFmtId="0" fontId="7" fillId="0" borderId="2" xfId="0" applyFont="1" applyBorder="1"/>
    <xf numFmtId="1" fontId="7" fillId="0" borderId="2" xfId="0" applyNumberFormat="1" applyFont="1" applyBorder="1" applyAlignment="1">
      <alignment horizontal="right"/>
    </xf>
    <xf numFmtId="164" fontId="7" fillId="0" borderId="2" xfId="0" applyNumberFormat="1" applyFont="1" applyBorder="1" applyAlignment="1">
      <alignment horizontal="right"/>
    </xf>
    <xf numFmtId="1" fontId="7" fillId="0" borderId="0" xfId="0" applyNumberFormat="1" applyFont="1"/>
    <xf numFmtId="1" fontId="7" fillId="0" borderId="2" xfId="0" applyNumberFormat="1" applyFont="1" applyBorder="1"/>
    <xf numFmtId="164" fontId="7" fillId="0" borderId="0" xfId="0" applyNumberFormat="1" applyFont="1" applyAlignment="1">
      <alignment horizontal="right"/>
    </xf>
    <xf numFmtId="0" fontId="12" fillId="0" borderId="0" xfId="0" applyFont="1" applyAlignment="1">
      <alignment horizontal="center"/>
    </xf>
    <xf numFmtId="9" fontId="7" fillId="0" borderId="0" xfId="0" applyNumberFormat="1" applyFont="1" applyAlignment="1">
      <alignment horizontal="right"/>
    </xf>
    <xf numFmtId="49" fontId="7" fillId="0" borderId="0" xfId="0" applyNumberFormat="1" applyFont="1" applyBorder="1" applyAlignment="1">
      <alignment horizontal="right"/>
    </xf>
    <xf numFmtId="9" fontId="7" fillId="0" borderId="0" xfId="0" applyNumberFormat="1" applyFont="1" applyBorder="1" applyAlignment="1">
      <alignment horizontal="right"/>
    </xf>
    <xf numFmtId="49" fontId="7" fillId="0" borderId="2" xfId="0" applyNumberFormat="1" applyFont="1" applyBorder="1" applyAlignment="1">
      <alignment horizontal="right"/>
    </xf>
    <xf numFmtId="9" fontId="7" fillId="0" borderId="2" xfId="0" applyNumberFormat="1" applyFont="1" applyBorder="1" applyAlignment="1">
      <alignment horizontal="right"/>
    </xf>
    <xf numFmtId="165" fontId="7" fillId="0" borderId="0" xfId="0" applyNumberFormat="1" applyFont="1"/>
    <xf numFmtId="10" fontId="7" fillId="0" borderId="2" xfId="0" applyNumberFormat="1" applyFont="1" applyBorder="1"/>
    <xf numFmtId="0" fontId="2" fillId="0" borderId="0" xfId="0" applyFont="1" applyAlignment="1">
      <alignment wrapText="1"/>
    </xf>
    <xf numFmtId="9" fontId="7" fillId="0" borderId="0" xfId="0" applyNumberFormat="1" applyFont="1"/>
    <xf numFmtId="164" fontId="7" fillId="0" borderId="0" xfId="0" applyNumberFormat="1" applyFont="1"/>
    <xf numFmtId="164" fontId="7" fillId="0" borderId="2" xfId="0" applyNumberFormat="1" applyFont="1" applyBorder="1"/>
    <xf numFmtId="0" fontId="6" fillId="0" borderId="0" xfId="0" applyFont="1" applyAlignment="1">
      <alignment horizontal="left"/>
    </xf>
    <xf numFmtId="0" fontId="7" fillId="0" borderId="0" xfId="0" applyFont="1" applyAlignment="1">
      <alignment horizontal="left" vertical="top"/>
    </xf>
    <xf numFmtId="0" fontId="7" fillId="0" borderId="1"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872913992297818E-2"/>
          <c:y val="5.2953156822810592E-2"/>
          <c:w val="0.89088575096277278"/>
          <c:h val="0.84725050916496947"/>
        </c:manualLayout>
      </c:layout>
      <c:lineChart>
        <c:grouping val="standard"/>
        <c:varyColors val="0"/>
        <c:ser>
          <c:idx val="0"/>
          <c:order val="0"/>
          <c:spPr>
            <a:ln w="12700">
              <a:solidFill>
                <a:srgbClr val="000080"/>
              </a:solidFill>
              <a:prstDash val="solid"/>
            </a:ln>
          </c:spPr>
          <c:marker>
            <c:symbol val="none"/>
          </c:marker>
          <c:cat>
            <c:numRef>
              <c:f>'Figur 7.1'!$B$10:$V$10</c:f>
              <c:numCache>
                <c:formatCode>General</c:formatCode>
                <c:ptCount val="21"/>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'Figur 7.1'!$B$9:$V$9</c:f>
              <c:numCache>
                <c:formatCode>#\ ##0.0</c:formatCode>
                <c:ptCount val="21"/>
                <c:pt idx="0">
                  <c:v>10</c:v>
                </c:pt>
                <c:pt idx="1">
                  <c:v>9.2157244137469725</c:v>
                </c:pt>
                <c:pt idx="2">
                  <c:v>8.4618295893943127</c:v>
                </c:pt>
                <c:pt idx="3">
                  <c:v>7.7367872224829597</c:v>
                </c:pt>
                <c:pt idx="4">
                  <c:v>7.0391617940548272</c:v>
                </c:pt>
                <c:pt idx="5">
                  <c:v>6.3676040332988819</c:v>
                </c:pt>
                <c:pt idx="6">
                  <c:v>5.7208449015972462</c:v>
                </c:pt>
                <c:pt idx="7">
                  <c:v>5.0976900517114032</c:v>
                </c:pt>
                <c:pt idx="8">
                  <c:v>4.497014720354656</c:v>
                </c:pt>
                <c:pt idx="9">
                  <c:v>3.9177590164269667</c:v>
                </c:pt>
                <c:pt idx="10">
                  <c:v>3.3589235707943423</c:v>
                </c:pt>
                <c:pt idx="11">
                  <c:v>2.8195655167272449</c:v>
                </c:pt>
                <c:pt idx="12">
                  <c:v>2.2987947730112381</c:v>
                </c:pt>
                <c:pt idx="13">
                  <c:v>1.7957706043460639</c:v>
                </c:pt>
                <c:pt idx="14">
                  <c:v>1.309698435989155</c:v>
                </c:pt>
                <c:pt idx="15">
                  <c:v>0.83982690170490315</c:v>
                </c:pt>
                <c:pt idx="16">
                  <c:v>0.38544510597627024</c:v>
                </c:pt>
                <c:pt idx="17">
                  <c:v>-5.4119916854542538E-2</c:v>
                </c:pt>
                <c:pt idx="18">
                  <c:v>-0.47950556230849273</c:v>
                </c:pt>
                <c:pt idx="19">
                  <c:v>-0.89131584875358527</c:v>
                </c:pt>
                <c:pt idx="20">
                  <c:v>-1.2901234567901234</c:v>
                </c:pt>
              </c:numCache>
            </c:numRef>
          </c:val>
          <c:smooth val="1"/>
          <c:extLst>
            <c:ext xmlns:c16="http://schemas.microsoft.com/office/drawing/2014/chart" uri="{C3380CC4-5D6E-409C-BE32-E72D297353CC}">
              <c16:uniqueId val="{00000000-6F35-4523-8FC8-6F89036A220D}"/>
            </c:ext>
          </c:extLst>
        </c:ser>
        <c:dLbls>
          <c:showLegendKey val="0"/>
          <c:showVal val="0"/>
          <c:showCatName val="0"/>
          <c:showSerName val="0"/>
          <c:showPercent val="0"/>
          <c:showBubbleSize val="0"/>
        </c:dLbls>
        <c:smooth val="0"/>
        <c:axId val="227539464"/>
        <c:axId val="1"/>
      </c:lineChart>
      <c:catAx>
        <c:axId val="227539464"/>
        <c:scaling>
          <c:orientation val="minMax"/>
        </c:scaling>
        <c:delete val="0"/>
        <c:axPos val="b"/>
        <c:title>
          <c:tx>
            <c:rich>
              <a:bodyPr/>
              <a:lstStyle/>
              <a:p>
                <a:pPr>
                  <a:defRPr/>
                </a:pPr>
                <a:r>
                  <a:rPr lang="nb-NO"/>
                  <a:t>Kapitalkostnad (%)</a:t>
                </a:r>
              </a:p>
            </c:rich>
          </c:tx>
          <c:layout>
            <c:manualLayout>
              <c:xMode val="edge"/>
              <c:yMode val="edge"/>
              <c:x val="0.4608473200718331"/>
              <c:y val="0.9226069246435845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a:pPr>
            <a:endParaRPr lang="nb-NO"/>
          </a:p>
        </c:txPr>
        <c:crossAx val="1"/>
        <c:crosses val="autoZero"/>
        <c:auto val="1"/>
        <c:lblAlgn val="ctr"/>
        <c:lblOffset val="100"/>
        <c:tickLblSkip val="2"/>
        <c:tickMarkSkip val="1"/>
        <c:noMultiLvlLbl val="0"/>
      </c:catAx>
      <c:valAx>
        <c:axId val="1"/>
        <c:scaling>
          <c:orientation val="minMax"/>
        </c:scaling>
        <c:delete val="0"/>
        <c:axPos val="l"/>
        <c:title>
          <c:tx>
            <c:rich>
              <a:bodyPr/>
              <a:lstStyle/>
              <a:p>
                <a:pPr>
                  <a:defRPr/>
                </a:pPr>
                <a:r>
                  <a:rPr lang="nb-NO"/>
                  <a:t>Nåverdi (mill. kr.)</a:t>
                </a:r>
              </a:p>
            </c:rich>
          </c:tx>
          <c:layout>
            <c:manualLayout>
              <c:xMode val="edge"/>
              <c:yMode val="edge"/>
              <c:x val="2.0539093797485839E-2"/>
              <c:y val="0.38492871690427699"/>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nb-NO"/>
          </a:p>
        </c:txPr>
        <c:crossAx val="227539464"/>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Times New Roman"/>
          <a:ea typeface="Times New Roman"/>
          <a:cs typeface="Times New Roman"/>
        </a:defRPr>
      </a:pPr>
      <a:endParaRPr lang="nb-NO"/>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'Figur 7.3'!$C$23</c:f>
              <c:strCache>
                <c:ptCount val="1"/>
                <c:pt idx="0">
                  <c:v>Risikofri rente</c:v>
                </c:pt>
              </c:strCache>
            </c:strRef>
          </c:tx>
          <c:spPr>
            <a:ln w="28575" cap="rnd">
              <a:solidFill>
                <a:srgbClr val="0070C0"/>
              </a:solidFill>
              <a:round/>
            </a:ln>
            <a:effectLst/>
          </c:spPr>
          <c:marker>
            <c:symbol val="none"/>
          </c:marker>
          <c:cat>
            <c:numRef>
              <c:extLst>
                <c:ext xmlns:c15="http://schemas.microsoft.com/office/drawing/2012/chart" uri="{02D57815-91ED-43cb-92C2-25804820EDAC}">
                  <c15:fullRef>
                    <c15:sqref>'Figur 7.3'!$B$24:$B$63</c15:sqref>
                  </c15:fullRef>
                </c:ext>
              </c:extLst>
              <c:f>'Figur 7.3'!$B$24:$B$63</c:f>
              <c:numCache>
                <c:formatCode>0</c:formatCode>
                <c:ptCount val="40"/>
                <c:pt idx="0">
                  <c:v>1979</c:v>
                </c:pt>
                <c:pt idx="1">
                  <c:v>1980</c:v>
                </c:pt>
                <c:pt idx="2">
                  <c:v>1981</c:v>
                </c:pt>
                <c:pt idx="3">
                  <c:v>1982</c:v>
                </c:pt>
                <c:pt idx="4">
                  <c:v>1983</c:v>
                </c:pt>
                <c:pt idx="5">
                  <c:v>1984</c:v>
                </c:pt>
                <c:pt idx="6">
                  <c:v>1985</c:v>
                </c:pt>
                <c:pt idx="7">
                  <c:v>1986</c:v>
                </c:pt>
                <c:pt idx="8">
                  <c:v>1987</c:v>
                </c:pt>
                <c:pt idx="9">
                  <c:v>1988</c:v>
                </c:pt>
                <c:pt idx="10">
                  <c:v>1989</c:v>
                </c:pt>
                <c:pt idx="11">
                  <c:v>1990</c:v>
                </c:pt>
                <c:pt idx="12">
                  <c:v>1991</c:v>
                </c:pt>
                <c:pt idx="13">
                  <c:v>1992</c:v>
                </c:pt>
                <c:pt idx="14">
                  <c:v>1993</c:v>
                </c:pt>
                <c:pt idx="15">
                  <c:v>1994</c:v>
                </c:pt>
                <c:pt idx="16">
                  <c:v>1995</c:v>
                </c:pt>
                <c:pt idx="17">
                  <c:v>1996</c:v>
                </c:pt>
                <c:pt idx="18">
                  <c:v>1997</c:v>
                </c:pt>
                <c:pt idx="19">
                  <c:v>1998</c:v>
                </c:pt>
                <c:pt idx="20">
                  <c:v>1999</c:v>
                </c:pt>
                <c:pt idx="21">
                  <c:v>2000</c:v>
                </c:pt>
                <c:pt idx="22">
                  <c:v>2001</c:v>
                </c:pt>
                <c:pt idx="23">
                  <c:v>2002</c:v>
                </c:pt>
                <c:pt idx="24">
                  <c:v>2003</c:v>
                </c:pt>
                <c:pt idx="25">
                  <c:v>2004</c:v>
                </c:pt>
                <c:pt idx="26">
                  <c:v>2005</c:v>
                </c:pt>
                <c:pt idx="27">
                  <c:v>2006</c:v>
                </c:pt>
                <c:pt idx="28">
                  <c:v>2007</c:v>
                </c:pt>
                <c:pt idx="29">
                  <c:v>2008</c:v>
                </c:pt>
                <c:pt idx="30">
                  <c:v>2009</c:v>
                </c:pt>
                <c:pt idx="31">
                  <c:v>2010</c:v>
                </c:pt>
                <c:pt idx="32">
                  <c:v>2011</c:v>
                </c:pt>
                <c:pt idx="33">
                  <c:v>2012</c:v>
                </c:pt>
                <c:pt idx="34">
                  <c:v>2013</c:v>
                </c:pt>
                <c:pt idx="35">
                  <c:v>2014</c:v>
                </c:pt>
                <c:pt idx="36">
                  <c:v>2015</c:v>
                </c:pt>
                <c:pt idx="37">
                  <c:v>2016</c:v>
                </c:pt>
                <c:pt idx="38">
                  <c:v>2017</c:v>
                </c:pt>
                <c:pt idx="39">
                  <c:v>2018</c:v>
                </c:pt>
              </c:numCache>
            </c:numRef>
          </c:cat>
          <c:val>
            <c:numRef>
              <c:extLst>
                <c:ext xmlns:c15="http://schemas.microsoft.com/office/drawing/2012/chart" uri="{02D57815-91ED-43cb-92C2-25804820EDAC}">
                  <c15:fullRef>
                    <c15:sqref>'Figur 7.3'!$C$24:$C$68</c15:sqref>
                  </c15:fullRef>
                </c:ext>
              </c:extLst>
              <c:f>'Figur 7.3'!$C$24:$C$63</c:f>
              <c:numCache>
                <c:formatCode>0.00</c:formatCode>
                <c:ptCount val="40"/>
                <c:pt idx="0">
                  <c:v>3.1209460580912909</c:v>
                </c:pt>
                <c:pt idx="1">
                  <c:v>-3.5048438818565502</c:v>
                </c:pt>
                <c:pt idx="2">
                  <c:v>0.81095406360422873</c:v>
                </c:pt>
                <c:pt idx="3">
                  <c:v>2.9789090909090694</c:v>
                </c:pt>
                <c:pt idx="4">
                  <c:v>4.3304088397790022</c:v>
                </c:pt>
                <c:pt idx="5">
                  <c:v>4.4414611398963881</c:v>
                </c:pt>
                <c:pt idx="6">
                  <c:v>4.3579463414634105</c:v>
                </c:pt>
                <c:pt idx="7">
                  <c:v>2.508719999999995</c:v>
                </c:pt>
                <c:pt idx="8">
                  <c:v>4.7457838297872357</c:v>
                </c:pt>
                <c:pt idx="9">
                  <c:v>5.6907851562500023</c:v>
                </c:pt>
                <c:pt idx="10">
                  <c:v>4.618645756457564</c:v>
                </c:pt>
                <c:pt idx="11">
                  <c:v>4.626996106194686</c:v>
                </c:pt>
                <c:pt idx="12">
                  <c:v>5.4358758389261777</c:v>
                </c:pt>
                <c:pt idx="13">
                  <c:v>6.4198452459016409</c:v>
                </c:pt>
                <c:pt idx="14">
                  <c:v>3.7265269841269837</c:v>
                </c:pt>
                <c:pt idx="15">
                  <c:v>2.2546814465408849</c:v>
                </c:pt>
                <c:pt idx="16">
                  <c:v>2.4801378048780482</c:v>
                </c:pt>
                <c:pt idx="17">
                  <c:v>1.1851896656534957</c:v>
                </c:pt>
                <c:pt idx="18">
                  <c:v>0.97029999999998806</c:v>
                </c:pt>
                <c:pt idx="19">
                  <c:v>2.1538525252525362</c:v>
                </c:pt>
                <c:pt idx="20">
                  <c:v>2.1127872652348056</c:v>
                </c:pt>
                <c:pt idx="21">
                  <c:v>2.2417221088356989</c:v>
                </c:pt>
                <c:pt idx="22">
                  <c:v>3.9729393672440514</c:v>
                </c:pt>
                <c:pt idx="23">
                  <c:v>2.5174291123841934</c:v>
                </c:pt>
                <c:pt idx="24">
                  <c:v>4.6042508582507926</c:v>
                </c:pt>
                <c:pt idx="25">
                  <c:v>8.4385318768114684E-2</c:v>
                </c:pt>
                <c:pt idx="26">
                  <c:v>-0.66365817619420064</c:v>
                </c:pt>
                <c:pt idx="27">
                  <c:v>-0.29518687539532029</c:v>
                </c:pt>
                <c:pt idx="28">
                  <c:v>-0.8157297319967951</c:v>
                </c:pt>
                <c:pt idx="29">
                  <c:v>1.1477372577631111</c:v>
                </c:pt>
                <c:pt idx="30">
                  <c:v>-1.0788313513980388</c:v>
                </c:pt>
                <c:pt idx="31">
                  <c:v>-1.1091736882419807</c:v>
                </c:pt>
                <c:pt idx="32">
                  <c:v>1.539052926244812</c:v>
                </c:pt>
                <c:pt idx="33">
                  <c:v>1.1136210599999998</c:v>
                </c:pt>
                <c:pt idx="34">
                  <c:v>1.0928422799999999</c:v>
                </c:pt>
                <c:pt idx="35">
                  <c:v>0.90687364666666681</c:v>
                </c:pt>
                <c:pt idx="36">
                  <c:v>0.59808449833333321</c:v>
                </c:pt>
                <c:pt idx="37">
                  <c:v>-2.529411764705888</c:v>
                </c:pt>
                <c:pt idx="38">
                  <c:v>-1.4461145691056883</c:v>
                </c:pt>
                <c:pt idx="39">
                  <c:v>-3.2363594259621626</c:v>
                </c:pt>
              </c:numCache>
            </c:numRef>
          </c:val>
          <c:smooth val="0"/>
          <c:extLst>
            <c:ext xmlns:c16="http://schemas.microsoft.com/office/drawing/2014/chart" uri="{C3380CC4-5D6E-409C-BE32-E72D297353CC}">
              <c16:uniqueId val="{00000000-9824-459E-A9D3-2FE28024C7FD}"/>
            </c:ext>
          </c:extLst>
        </c:ser>
        <c:ser>
          <c:idx val="1"/>
          <c:order val="1"/>
          <c:tx>
            <c:strRef>
              <c:f>'Figur 7.3'!$D$23</c:f>
              <c:strCache>
                <c:ptCount val="1"/>
                <c:pt idx="0">
                  <c:v>Markedets risikopremie</c:v>
                </c:pt>
              </c:strCache>
            </c:strRef>
          </c:tx>
          <c:spPr>
            <a:ln w="25400">
              <a:solidFill>
                <a:srgbClr val="FF0000"/>
              </a:solidFill>
              <a:prstDash val="solid"/>
            </a:ln>
          </c:spPr>
          <c:marker>
            <c:symbol val="none"/>
          </c:marker>
          <c:cat>
            <c:numRef>
              <c:extLst>
                <c:ext xmlns:c15="http://schemas.microsoft.com/office/drawing/2012/chart" uri="{02D57815-91ED-43cb-92C2-25804820EDAC}">
                  <c15:fullRef>
                    <c15:sqref>'Figur 7.3'!$B$24:$B$63</c15:sqref>
                  </c15:fullRef>
                </c:ext>
              </c:extLst>
              <c:f>'Figur 7.3'!$B$24:$B$63</c:f>
              <c:numCache>
                <c:formatCode>0</c:formatCode>
                <c:ptCount val="40"/>
                <c:pt idx="0">
                  <c:v>1979</c:v>
                </c:pt>
                <c:pt idx="1">
                  <c:v>1980</c:v>
                </c:pt>
                <c:pt idx="2">
                  <c:v>1981</c:v>
                </c:pt>
                <c:pt idx="3">
                  <c:v>1982</c:v>
                </c:pt>
                <c:pt idx="4">
                  <c:v>1983</c:v>
                </c:pt>
                <c:pt idx="5">
                  <c:v>1984</c:v>
                </c:pt>
                <c:pt idx="6">
                  <c:v>1985</c:v>
                </c:pt>
                <c:pt idx="7">
                  <c:v>1986</c:v>
                </c:pt>
                <c:pt idx="8">
                  <c:v>1987</c:v>
                </c:pt>
                <c:pt idx="9">
                  <c:v>1988</c:v>
                </c:pt>
                <c:pt idx="10">
                  <c:v>1989</c:v>
                </c:pt>
                <c:pt idx="11">
                  <c:v>1990</c:v>
                </c:pt>
                <c:pt idx="12">
                  <c:v>1991</c:v>
                </c:pt>
                <c:pt idx="13">
                  <c:v>1992</c:v>
                </c:pt>
                <c:pt idx="14">
                  <c:v>1993</c:v>
                </c:pt>
                <c:pt idx="15">
                  <c:v>1994</c:v>
                </c:pt>
                <c:pt idx="16">
                  <c:v>1995</c:v>
                </c:pt>
                <c:pt idx="17">
                  <c:v>1996</c:v>
                </c:pt>
                <c:pt idx="18">
                  <c:v>1997</c:v>
                </c:pt>
                <c:pt idx="19">
                  <c:v>1998</c:v>
                </c:pt>
                <c:pt idx="20">
                  <c:v>1999</c:v>
                </c:pt>
                <c:pt idx="21">
                  <c:v>2000</c:v>
                </c:pt>
                <c:pt idx="22">
                  <c:v>2001</c:v>
                </c:pt>
                <c:pt idx="23">
                  <c:v>2002</c:v>
                </c:pt>
                <c:pt idx="24">
                  <c:v>2003</c:v>
                </c:pt>
                <c:pt idx="25">
                  <c:v>2004</c:v>
                </c:pt>
                <c:pt idx="26">
                  <c:v>2005</c:v>
                </c:pt>
                <c:pt idx="27">
                  <c:v>2006</c:v>
                </c:pt>
                <c:pt idx="28">
                  <c:v>2007</c:v>
                </c:pt>
                <c:pt idx="29">
                  <c:v>2008</c:v>
                </c:pt>
                <c:pt idx="30">
                  <c:v>2009</c:v>
                </c:pt>
                <c:pt idx="31">
                  <c:v>2010</c:v>
                </c:pt>
                <c:pt idx="32">
                  <c:v>2011</c:v>
                </c:pt>
                <c:pt idx="33">
                  <c:v>2012</c:v>
                </c:pt>
                <c:pt idx="34">
                  <c:v>2013</c:v>
                </c:pt>
                <c:pt idx="35">
                  <c:v>2014</c:v>
                </c:pt>
                <c:pt idx="36">
                  <c:v>2015</c:v>
                </c:pt>
                <c:pt idx="37">
                  <c:v>2016</c:v>
                </c:pt>
                <c:pt idx="38">
                  <c:v>2017</c:v>
                </c:pt>
                <c:pt idx="39">
                  <c:v>2018</c:v>
                </c:pt>
              </c:numCache>
            </c:numRef>
          </c:cat>
          <c:val>
            <c:numRef>
              <c:extLst>
                <c:ext xmlns:c15="http://schemas.microsoft.com/office/drawing/2012/chart" uri="{02D57815-91ED-43cb-92C2-25804820EDAC}">
                  <c15:fullRef>
                    <c15:sqref>'Figur 7.3'!$D$24:$D$68</c15:sqref>
                  </c15:fullRef>
                </c:ext>
              </c:extLst>
              <c:f>'Figur 7.3'!$D$24:$D$63</c:f>
              <c:numCache>
                <c:formatCode>0.00</c:formatCode>
                <c:ptCount val="40"/>
                <c:pt idx="0">
                  <c:v>106.80496860161485</c:v>
                </c:pt>
                <c:pt idx="1">
                  <c:v>-20.940155259196409</c:v>
                </c:pt>
                <c:pt idx="2">
                  <c:v>-4.5969712835066634</c:v>
                </c:pt>
                <c:pt idx="3">
                  <c:v>-33.725237915671109</c:v>
                </c:pt>
                <c:pt idx="4">
                  <c:v>57.98062882470731</c:v>
                </c:pt>
                <c:pt idx="5">
                  <c:v>-0.89196448135463724</c:v>
                </c:pt>
                <c:pt idx="6">
                  <c:v>6.0540567820259739</c:v>
                </c:pt>
                <c:pt idx="7">
                  <c:v>-15.675119143927235</c:v>
                </c:pt>
                <c:pt idx="8">
                  <c:v>-25.474182062869641</c:v>
                </c:pt>
                <c:pt idx="9">
                  <c:v>24.853388136649855</c:v>
                </c:pt>
                <c:pt idx="10">
                  <c:v>24.361524676495048</c:v>
                </c:pt>
                <c:pt idx="11">
                  <c:v>-28.725752308828064</c:v>
                </c:pt>
                <c:pt idx="12">
                  <c:v>-10.403822656213311</c:v>
                </c:pt>
                <c:pt idx="13">
                  <c:v>-25.82820220387033</c:v>
                </c:pt>
                <c:pt idx="14">
                  <c:v>56.074515156310703</c:v>
                </c:pt>
                <c:pt idx="15">
                  <c:v>-8.5554419135263977</c:v>
                </c:pt>
                <c:pt idx="16">
                  <c:v>8.446356367934845</c:v>
                </c:pt>
                <c:pt idx="17">
                  <c:v>25.304034337796537</c:v>
                </c:pt>
                <c:pt idx="18">
                  <c:v>15.351162853179755</c:v>
                </c:pt>
                <c:pt idx="19">
                  <c:v>-30.530588519255812</c:v>
                </c:pt>
                <c:pt idx="20">
                  <c:v>32.238555520343027</c:v>
                </c:pt>
                <c:pt idx="21">
                  <c:v>-0.7514867984718705</c:v>
                </c:pt>
                <c:pt idx="22">
                  <c:v>-22.158917168361828</c:v>
                </c:pt>
                <c:pt idx="23">
                  <c:v>-29.275355968173468</c:v>
                </c:pt>
                <c:pt idx="24">
                  <c:v>51.545715145432709</c:v>
                </c:pt>
                <c:pt idx="25">
                  <c:v>28.500473387046018</c:v>
                </c:pt>
                <c:pt idx="26">
                  <c:v>46.972629405989771</c:v>
                </c:pt>
                <c:pt idx="27">
                  <c:v>20.819710873162876</c:v>
                </c:pt>
                <c:pt idx="28">
                  <c:v>5.8673267661271549</c:v>
                </c:pt>
                <c:pt idx="29">
                  <c:v>-46.100216618467421</c:v>
                </c:pt>
                <c:pt idx="30">
                  <c:v>53.141508533529439</c:v>
                </c:pt>
                <c:pt idx="31">
                  <c:v>17.877748457874254</c:v>
                </c:pt>
                <c:pt idx="32">
                  <c:v>-9.4289688226558432</c:v>
                </c:pt>
                <c:pt idx="33">
                  <c:v>5.6674051280401372</c:v>
                </c:pt>
                <c:pt idx="34">
                  <c:v>14.863683640938719</c:v>
                </c:pt>
                <c:pt idx="35">
                  <c:v>3.9773668082480391</c:v>
                </c:pt>
                <c:pt idx="36">
                  <c:v>1.4861992159388975</c:v>
                </c:pt>
                <c:pt idx="37">
                  <c:v>27.108143416475571</c:v>
                </c:pt>
                <c:pt idx="38">
                  <c:v>17.81382665866521</c:v>
                </c:pt>
                <c:pt idx="39">
                  <c:v>-1.2508499790952419</c:v>
                </c:pt>
              </c:numCache>
            </c:numRef>
          </c:val>
          <c:smooth val="0"/>
          <c:extLst>
            <c:ext xmlns:c16="http://schemas.microsoft.com/office/drawing/2014/chart" uri="{C3380CC4-5D6E-409C-BE32-E72D297353CC}">
              <c16:uniqueId val="{00000001-9824-459E-A9D3-2FE28024C7FD}"/>
            </c:ext>
          </c:extLst>
        </c:ser>
        <c:dLbls>
          <c:showLegendKey val="0"/>
          <c:showVal val="0"/>
          <c:showCatName val="0"/>
          <c:showSerName val="0"/>
          <c:showPercent val="0"/>
          <c:showBubbleSize val="0"/>
        </c:dLbls>
        <c:smooth val="0"/>
        <c:axId val="229840784"/>
        <c:axId val="1"/>
      </c:lineChart>
      <c:catAx>
        <c:axId val="229840784"/>
        <c:scaling>
          <c:orientation val="minMax"/>
        </c:scaling>
        <c:delete val="0"/>
        <c:axPos val="b"/>
        <c:title>
          <c:tx>
            <c:rich>
              <a:bodyPr rot="0" spcFirstLastPara="1" vertOverflow="ellipsis" vert="horz" wrap="square" anchor="ctr" anchorCtr="1"/>
              <a:lstStyle/>
              <a:p>
                <a:pPr>
                  <a:defRPr sz="11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r>
                  <a:rPr lang="nb-NO"/>
                  <a:t>År</a:t>
                </a:r>
              </a:p>
            </c:rich>
          </c:tx>
          <c:overlay val="0"/>
          <c:spPr>
            <a:noFill/>
            <a:ln w="25400">
              <a:noFill/>
            </a:ln>
          </c:spPr>
        </c:title>
        <c:numFmt formatCode="0" sourceLinked="1"/>
        <c:majorTickMark val="out"/>
        <c:minorTickMark val="none"/>
        <c:tickLblPos val="nextTo"/>
        <c:spPr>
          <a:noFill/>
          <a:ln w="9525" cap="flat" cmpd="sng" algn="ctr">
            <a:solidFill>
              <a:schemeClr val="accent1"/>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nb-NO"/>
          </a:p>
        </c:txPr>
        <c:crossAx val="1"/>
        <c:crossesAt val="-60"/>
        <c:auto val="1"/>
        <c:lblAlgn val="ctr"/>
        <c:lblOffset val="100"/>
        <c:tickLblSkip val="5"/>
        <c:noMultiLvlLbl val="0"/>
      </c:catAx>
      <c:valAx>
        <c:axId val="1"/>
        <c:scaling>
          <c:orientation val="minMax"/>
          <c:min val="-60"/>
        </c:scaling>
        <c:delete val="0"/>
        <c:axPos val="l"/>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r>
                  <a:rPr lang="nb-NO"/>
                  <a:t>Prosent</a:t>
                </a:r>
              </a:p>
            </c:rich>
          </c:tx>
          <c:overlay val="0"/>
          <c:spPr>
            <a:noFill/>
            <a:ln w="25400">
              <a:noFill/>
            </a:ln>
          </c:spPr>
        </c:title>
        <c:numFmt formatCode="0" sourceLinked="0"/>
        <c:majorTickMark val="out"/>
        <c:minorTickMark val="none"/>
        <c:tickLblPos val="nextTo"/>
        <c:spPr>
          <a:noFill/>
          <a:ln>
            <a:solidFill>
              <a:schemeClr val="accent1"/>
            </a:solid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nb-NO"/>
          </a:p>
        </c:txPr>
        <c:crossAx val="229840784"/>
        <c:crossesAt val="1"/>
        <c:crossBetween val="midCat"/>
      </c:valAx>
      <c:spPr>
        <a:noFill/>
        <a:ln w="25400">
          <a:noFill/>
        </a:ln>
      </c:spPr>
    </c:plotArea>
    <c:legend>
      <c:legendPos val="b"/>
      <c:overlay val="0"/>
      <c:spPr>
        <a:noFill/>
        <a:ln w="25400">
          <a:noFill/>
        </a:ln>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nb-N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a:latin typeface="Times New Roman" panose="02020603050405020304" pitchFamily="18" charset="0"/>
          <a:cs typeface="Times New Roman" panose="02020603050405020304" pitchFamily="18" charset="0"/>
        </a:defRPr>
      </a:pPr>
      <a:endParaRPr lang="nb-N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30957230142567"/>
          <c:y val="9.4545454545454544E-2"/>
          <c:w val="0.82484725050916496"/>
          <c:h val="0.65454545454545454"/>
        </c:manualLayout>
      </c:layout>
      <c:lineChart>
        <c:grouping val="standard"/>
        <c:varyColors val="0"/>
        <c:ser>
          <c:idx val="0"/>
          <c:order val="0"/>
          <c:spPr>
            <a:ln w="12700">
              <a:solidFill>
                <a:srgbClr val="000080"/>
              </a:solidFill>
              <a:prstDash val="solid"/>
            </a:ln>
          </c:spPr>
          <c:marker>
            <c:symbol val="none"/>
          </c:marker>
          <c:cat>
            <c:numRef>
              <c:f>'Figur 7.4'!$B$6:$B$11</c:f>
              <c:numCache>
                <c:formatCode>0.0</c:formatCode>
                <c:ptCount val="6"/>
                <c:pt idx="0">
                  <c:v>0</c:v>
                </c:pt>
                <c:pt idx="1">
                  <c:v>0.5</c:v>
                </c:pt>
                <c:pt idx="2">
                  <c:v>1</c:v>
                </c:pt>
                <c:pt idx="3">
                  <c:v>1.5</c:v>
                </c:pt>
                <c:pt idx="4">
                  <c:v>2</c:v>
                </c:pt>
                <c:pt idx="5">
                  <c:v>2.5</c:v>
                </c:pt>
              </c:numCache>
            </c:numRef>
          </c:cat>
          <c:val>
            <c:numRef>
              <c:f>'Figur 7.4'!$C$6:$C$11</c:f>
              <c:numCache>
                <c:formatCode>0</c:formatCode>
                <c:ptCount val="6"/>
                <c:pt idx="0">
                  <c:v>3</c:v>
                </c:pt>
                <c:pt idx="1">
                  <c:v>6</c:v>
                </c:pt>
                <c:pt idx="2">
                  <c:v>9</c:v>
                </c:pt>
                <c:pt idx="3">
                  <c:v>12</c:v>
                </c:pt>
                <c:pt idx="4">
                  <c:v>15</c:v>
                </c:pt>
                <c:pt idx="5">
                  <c:v>18</c:v>
                </c:pt>
              </c:numCache>
            </c:numRef>
          </c:val>
          <c:smooth val="0"/>
          <c:extLst>
            <c:ext xmlns:c16="http://schemas.microsoft.com/office/drawing/2014/chart" uri="{C3380CC4-5D6E-409C-BE32-E72D297353CC}">
              <c16:uniqueId val="{00000000-30D9-4602-ACBA-DDE681943F5D}"/>
            </c:ext>
          </c:extLst>
        </c:ser>
        <c:dLbls>
          <c:showLegendKey val="0"/>
          <c:showVal val="0"/>
          <c:showCatName val="0"/>
          <c:showSerName val="0"/>
          <c:showPercent val="0"/>
          <c:showBubbleSize val="0"/>
        </c:dLbls>
        <c:smooth val="0"/>
        <c:axId val="229842096"/>
        <c:axId val="1"/>
      </c:lineChart>
      <c:catAx>
        <c:axId val="229842096"/>
        <c:scaling>
          <c:orientation val="minMax"/>
        </c:scaling>
        <c:delete val="0"/>
        <c:axPos val="b"/>
        <c:title>
          <c:tx>
            <c:rich>
              <a:bodyPr/>
              <a:lstStyle/>
              <a:p>
                <a:pPr>
                  <a:defRPr sz="1000" b="0" i="0" u="none" strike="noStrike" baseline="0">
                    <a:solidFill>
                      <a:srgbClr val="000000"/>
                    </a:solidFill>
                    <a:latin typeface="Times New Roman"/>
                    <a:ea typeface="Times New Roman"/>
                    <a:cs typeface="Times New Roman"/>
                  </a:defRPr>
                </a:pPr>
                <a:r>
                  <a:rPr lang="nb-NO"/>
                  <a:t>Beta</a:t>
                </a:r>
              </a:p>
            </c:rich>
          </c:tx>
          <c:layout>
            <c:manualLayout>
              <c:xMode val="edge"/>
              <c:yMode val="edge"/>
              <c:x val="0.51120167885473111"/>
              <c:y val="0.86181821450400897"/>
            </c:manualLayout>
          </c:layout>
          <c:overlay val="0"/>
          <c:spPr>
            <a:noFill/>
            <a:ln w="25400">
              <a:noFill/>
            </a:ln>
          </c:spPr>
        </c:title>
        <c:numFmt formatCode="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nb-NO"/>
          </a:p>
        </c:txPr>
        <c:crossAx val="1"/>
        <c:crosses val="autoZero"/>
        <c:auto val="1"/>
        <c:lblAlgn val="ctr"/>
        <c:lblOffset val="100"/>
        <c:tickLblSkip val="1"/>
        <c:tickMarkSkip val="1"/>
        <c:noMultiLvlLbl val="0"/>
      </c:catAx>
      <c:valAx>
        <c:axId val="1"/>
        <c:scaling>
          <c:orientation val="minMax"/>
        </c:scaling>
        <c:delete val="0"/>
        <c:axPos val="l"/>
        <c:title>
          <c:tx>
            <c:rich>
              <a:bodyPr/>
              <a:lstStyle/>
              <a:p>
                <a:pPr>
                  <a:defRPr sz="1000" b="0" i="0" u="none" strike="noStrike" baseline="0">
                    <a:solidFill>
                      <a:srgbClr val="000000"/>
                    </a:solidFill>
                    <a:latin typeface="Times New Roman"/>
                    <a:ea typeface="Times New Roman"/>
                    <a:cs typeface="Times New Roman"/>
                  </a:defRPr>
                </a:pPr>
                <a:r>
                  <a:rPr lang="nb-NO"/>
                  <a:t>Kapitalkostnad</a:t>
                </a:r>
                <a:r>
                  <a:rPr lang="nb-NO" baseline="0"/>
                  <a:t> (</a:t>
                </a:r>
                <a:r>
                  <a:rPr lang="nb-NO"/>
                  <a:t>%)</a:t>
                </a:r>
              </a:p>
            </c:rich>
          </c:tx>
          <c:layout>
            <c:manualLayout>
              <c:xMode val="edge"/>
              <c:yMode val="edge"/>
              <c:x val="3.2586617096025575E-2"/>
              <c:y val="0.19272714198396435"/>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nb-NO"/>
          </a:p>
        </c:txPr>
        <c:crossAx val="229842096"/>
        <c:crosses val="autoZero"/>
        <c:crossBetween val="midCat"/>
        <c:majorUnit val="3"/>
      </c:valAx>
      <c:spPr>
        <a:noFill/>
        <a:ln w="25400">
          <a:noFill/>
        </a:ln>
      </c:spPr>
    </c:plotArea>
    <c:plotVisOnly val="1"/>
    <c:dispBlanksAs val="gap"/>
    <c:showDLblsOverMax val="0"/>
  </c:chart>
  <c:spPr>
    <a:solidFill>
      <a:schemeClr val="bg1"/>
    </a:solidFill>
    <a:ln w="3175">
      <a:noFill/>
      <a:prstDash val="solid"/>
    </a:ln>
  </c:spPr>
  <c:txPr>
    <a:bodyPr/>
    <a:lstStyle/>
    <a:p>
      <a:pPr>
        <a:defRPr sz="1000" b="0" i="0" u="none" strike="noStrike" baseline="0">
          <a:solidFill>
            <a:srgbClr val="000000"/>
          </a:solidFill>
          <a:latin typeface="Times New Roman"/>
          <a:ea typeface="Times New Roman"/>
          <a:cs typeface="Times New Roman"/>
        </a:defRPr>
      </a:pPr>
      <a:endParaRPr lang="nb-NO"/>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38100</xdr:colOff>
      <xdr:row>11</xdr:row>
      <xdr:rowOff>95250</xdr:rowOff>
    </xdr:from>
    <xdr:to>
      <xdr:col>13</xdr:col>
      <xdr:colOff>466725</xdr:colOff>
      <xdr:row>40</xdr:row>
      <xdr:rowOff>66675</xdr:rowOff>
    </xdr:to>
    <xdr:graphicFrame macro="">
      <xdr:nvGraphicFramePr>
        <xdr:cNvPr id="2133" name="Chart 2">
          <a:extLst>
            <a:ext uri="{FF2B5EF4-FFF2-40B4-BE49-F238E27FC236}">
              <a16:creationId xmlns:a16="http://schemas.microsoft.com/office/drawing/2014/main" id="{00000000-0008-0000-0600-000055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2</xdr:row>
      <xdr:rowOff>28575</xdr:rowOff>
    </xdr:from>
    <xdr:to>
      <xdr:col>8</xdr:col>
      <xdr:colOff>238125</xdr:colOff>
      <xdr:row>20</xdr:row>
      <xdr:rowOff>104775</xdr:rowOff>
    </xdr:to>
    <xdr:graphicFrame macro="">
      <xdr:nvGraphicFramePr>
        <xdr:cNvPr id="83008" name="Chart 3">
          <a:extLst>
            <a:ext uri="{FF2B5EF4-FFF2-40B4-BE49-F238E27FC236}">
              <a16:creationId xmlns:a16="http://schemas.microsoft.com/office/drawing/2014/main" id="{00000000-0008-0000-0700-00004044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123825</xdr:colOff>
      <xdr:row>12</xdr:row>
      <xdr:rowOff>85725</xdr:rowOff>
    </xdr:from>
    <xdr:to>
      <xdr:col>4</xdr:col>
      <xdr:colOff>504825</xdr:colOff>
      <xdr:row>29</xdr:row>
      <xdr:rowOff>114300</xdr:rowOff>
    </xdr:to>
    <xdr:graphicFrame macro="">
      <xdr:nvGraphicFramePr>
        <xdr:cNvPr id="4180" name="Chart 1">
          <a:extLst>
            <a:ext uri="{FF2B5EF4-FFF2-40B4-BE49-F238E27FC236}">
              <a16:creationId xmlns:a16="http://schemas.microsoft.com/office/drawing/2014/main" id="{00000000-0008-0000-0800-000054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53"/>
  <sheetViews>
    <sheetView zoomScaleNormal="100" workbookViewId="0">
      <selection activeCell="Q21" sqref="Q21"/>
    </sheetView>
  </sheetViews>
  <sheetFormatPr baseColWidth="10" defaultColWidth="9.140625" defaultRowHeight="15" x14ac:dyDescent="0.25"/>
  <cols>
    <col min="1" max="1" width="7" style="7" customWidth="1"/>
    <col min="2" max="2" width="7.5703125" style="25" customWidth="1"/>
    <col min="3" max="3" width="6.42578125" style="25" customWidth="1"/>
    <col min="4" max="4" width="6.85546875" style="25" customWidth="1"/>
    <col min="5" max="5" width="10.140625" style="25" customWidth="1"/>
    <col min="6" max="6" width="10.28515625" style="25" customWidth="1"/>
    <col min="7" max="7" width="13.42578125" style="25" customWidth="1"/>
    <col min="8" max="16384" width="9.140625" style="6"/>
  </cols>
  <sheetData>
    <row r="1" spans="1:11" ht="18" customHeight="1" x14ac:dyDescent="0.25">
      <c r="A1" s="68" t="s">
        <v>30</v>
      </c>
      <c r="B1" s="68"/>
      <c r="C1" s="68"/>
      <c r="D1" s="5"/>
      <c r="E1" s="5"/>
      <c r="F1" s="5"/>
      <c r="G1" s="5"/>
    </row>
    <row r="2" spans="1:11" ht="12.75" customHeight="1" x14ac:dyDescent="0.25">
      <c r="B2" s="5"/>
      <c r="C2" s="5"/>
      <c r="D2" s="5"/>
      <c r="E2" s="5"/>
      <c r="F2" s="5"/>
      <c r="G2" s="5"/>
    </row>
    <row r="3" spans="1:11" ht="18.75" x14ac:dyDescent="0.3">
      <c r="A3" s="8" t="s">
        <v>8</v>
      </c>
      <c r="B3" s="9" t="s">
        <v>75</v>
      </c>
      <c r="C3" s="9" t="s">
        <v>76</v>
      </c>
      <c r="D3" s="9" t="s">
        <v>77</v>
      </c>
      <c r="E3" s="9" t="s">
        <v>78</v>
      </c>
      <c r="F3" s="9" t="s">
        <v>79</v>
      </c>
      <c r="G3" s="9" t="s">
        <v>80</v>
      </c>
    </row>
    <row r="4" spans="1:11" x14ac:dyDescent="0.25">
      <c r="A4" s="7">
        <v>1</v>
      </c>
      <c r="B4" s="10">
        <v>0.33333333333333331</v>
      </c>
      <c r="C4" s="11">
        <v>6</v>
      </c>
      <c r="D4" s="12">
        <f>C4*B4</f>
        <v>2</v>
      </c>
      <c r="E4" s="12">
        <f>C4-$D$7</f>
        <v>-2</v>
      </c>
      <c r="F4" s="12">
        <f>E4^2</f>
        <v>4</v>
      </c>
      <c r="G4" s="13">
        <f>B4*F4</f>
        <v>1.3333333333333333</v>
      </c>
    </row>
    <row r="5" spans="1:11" x14ac:dyDescent="0.25">
      <c r="A5" s="7">
        <v>2</v>
      </c>
      <c r="B5" s="10">
        <v>0.33333333333333331</v>
      </c>
      <c r="C5" s="11">
        <v>6</v>
      </c>
      <c r="D5" s="12">
        <f>C5*B5</f>
        <v>2</v>
      </c>
      <c r="E5" s="12">
        <f>C5-$D$7</f>
        <v>-2</v>
      </c>
      <c r="F5" s="12">
        <f>E5^2</f>
        <v>4</v>
      </c>
      <c r="G5" s="13">
        <f>B5*F5</f>
        <v>1.3333333333333333</v>
      </c>
    </row>
    <row r="6" spans="1:11" x14ac:dyDescent="0.25">
      <c r="A6" s="14">
        <v>3</v>
      </c>
      <c r="B6" s="15">
        <v>0.33333333333333331</v>
      </c>
      <c r="C6" s="16">
        <v>12</v>
      </c>
      <c r="D6" s="17">
        <f>C6*B6</f>
        <v>4</v>
      </c>
      <c r="E6" s="17">
        <f>C6-$D$7</f>
        <v>4</v>
      </c>
      <c r="F6" s="17">
        <f>E6^2</f>
        <v>16</v>
      </c>
      <c r="G6" s="18">
        <f>B6*F6</f>
        <v>5.333333333333333</v>
      </c>
    </row>
    <row r="7" spans="1:11" x14ac:dyDescent="0.25">
      <c r="B7" s="5"/>
      <c r="C7" s="19" t="s">
        <v>26</v>
      </c>
      <c r="D7" s="20">
        <f>SUM(D4:D6)</f>
        <v>8</v>
      </c>
      <c r="E7" s="5"/>
      <c r="F7" s="19" t="s">
        <v>28</v>
      </c>
      <c r="G7" s="13">
        <f>SUM(G4:G6)</f>
        <v>8</v>
      </c>
    </row>
    <row r="8" spans="1:11" ht="15.75" thickBot="1" x14ac:dyDescent="0.3">
      <c r="A8" s="21"/>
      <c r="B8" s="22"/>
      <c r="C8" s="22"/>
      <c r="D8" s="22"/>
      <c r="E8" s="22"/>
      <c r="F8" s="23" t="s">
        <v>27</v>
      </c>
      <c r="G8" s="24">
        <f>G7^0.5</f>
        <v>2.8284271247461903</v>
      </c>
      <c r="K8" s="6" t="s">
        <v>0</v>
      </c>
    </row>
    <row r="9" spans="1:11" ht="15.75" thickTop="1" x14ac:dyDescent="0.25">
      <c r="B9" s="5"/>
      <c r="C9" s="5"/>
      <c r="D9" s="5"/>
      <c r="E9" s="5"/>
      <c r="F9" s="5"/>
      <c r="G9" s="5"/>
    </row>
    <row r="10" spans="1:11" x14ac:dyDescent="0.25">
      <c r="A10" s="69" t="s">
        <v>47</v>
      </c>
      <c r="B10" s="69"/>
      <c r="C10" s="69"/>
      <c r="D10" s="69"/>
      <c r="E10" s="69"/>
      <c r="F10" s="69"/>
      <c r="G10" s="69"/>
      <c r="H10" s="69"/>
    </row>
    <row r="11" spans="1:11" x14ac:dyDescent="0.25">
      <c r="A11" s="7" t="s">
        <v>48</v>
      </c>
      <c r="B11" s="12">
        <f>AVERAGE(C4:C6)</f>
        <v>8</v>
      </c>
      <c r="C11" s="6"/>
      <c r="D11" s="6"/>
      <c r="E11" s="6"/>
      <c r="F11" s="6"/>
      <c r="G11" s="6"/>
      <c r="J11" s="6" t="s">
        <v>0</v>
      </c>
    </row>
    <row r="12" spans="1:11" x14ac:dyDescent="0.25">
      <c r="A12" s="7" t="s">
        <v>49</v>
      </c>
      <c r="B12" s="13">
        <f>VARP(C4:C6)</f>
        <v>8</v>
      </c>
    </row>
    <row r="13" spans="1:11" x14ac:dyDescent="0.25">
      <c r="A13" s="7" t="s">
        <v>50</v>
      </c>
      <c r="B13" s="13">
        <f>STDEVP(C4:C6)</f>
        <v>2.8284271247461903</v>
      </c>
    </row>
    <row r="14" spans="1:11" x14ac:dyDescent="0.25">
      <c r="A14" s="69" t="s">
        <v>53</v>
      </c>
      <c r="B14" s="69"/>
      <c r="C14" s="69"/>
      <c r="D14" s="69"/>
      <c r="E14" s="69"/>
      <c r="F14" s="69"/>
      <c r="G14" s="69"/>
      <c r="J14" s="6" t="s">
        <v>0</v>
      </c>
    </row>
    <row r="16" spans="1:11" x14ac:dyDescent="0.25">
      <c r="G16" s="25" t="s">
        <v>0</v>
      </c>
      <c r="K16" s="6" t="s">
        <v>0</v>
      </c>
    </row>
    <row r="44" spans="13:13" x14ac:dyDescent="0.25">
      <c r="M44" s="6" t="s">
        <v>0</v>
      </c>
    </row>
    <row r="53" spans="4:4" x14ac:dyDescent="0.25">
      <c r="D53" s="25" t="s">
        <v>0</v>
      </c>
    </row>
  </sheetData>
  <mergeCells count="3">
    <mergeCell ref="A1:C1"/>
    <mergeCell ref="A10:H10"/>
    <mergeCell ref="A14:G14"/>
  </mergeCells>
  <phoneticPr fontId="1" type="noConversion"/>
  <pageMargins left="0.75" right="0.75" top="1" bottom="1" header="0.5" footer="0.5"/>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5"/>
  <sheetViews>
    <sheetView zoomScaleNormal="100" workbookViewId="0">
      <selection activeCell="N23" sqref="N23"/>
    </sheetView>
  </sheetViews>
  <sheetFormatPr baseColWidth="10" defaultColWidth="9.140625" defaultRowHeight="15" x14ac:dyDescent="0.25"/>
  <cols>
    <col min="1" max="2" width="14.28515625" style="6" customWidth="1"/>
    <col min="3" max="3" width="10.28515625" style="6" customWidth="1"/>
    <col min="4" max="4" width="12.140625" style="6" customWidth="1"/>
    <col min="5" max="5" width="10.28515625" style="6" customWidth="1"/>
    <col min="6" max="6" width="15.140625" style="6" customWidth="1"/>
    <col min="7" max="7" width="7.28515625" style="6" customWidth="1"/>
    <col min="8" max="8" width="11.28515625" style="6" customWidth="1"/>
    <col min="9" max="16384" width="9.140625" style="6"/>
  </cols>
  <sheetData>
    <row r="1" spans="1:10" ht="12.75" customHeight="1" x14ac:dyDescent="0.25">
      <c r="A1" s="26" t="s">
        <v>30</v>
      </c>
      <c r="B1" s="5"/>
      <c r="C1" s="5"/>
      <c r="D1" s="5"/>
      <c r="E1" s="5"/>
      <c r="F1" s="5"/>
    </row>
    <row r="2" spans="1:10" ht="12" customHeight="1" x14ac:dyDescent="0.25">
      <c r="B2" s="5"/>
      <c r="C2" s="5"/>
      <c r="D2" s="5"/>
      <c r="E2" s="5"/>
      <c r="F2" s="5"/>
    </row>
    <row r="3" spans="1:10" ht="12" customHeight="1" x14ac:dyDescent="0.25">
      <c r="B3" s="5"/>
      <c r="C3" s="5"/>
      <c r="D3" s="5"/>
      <c r="E3" s="5"/>
      <c r="F3" s="5"/>
    </row>
    <row r="4" spans="1:10" x14ac:dyDescent="0.25">
      <c r="A4" s="27" t="s">
        <v>1</v>
      </c>
      <c r="B4" s="28" t="s">
        <v>2</v>
      </c>
      <c r="C4" s="28" t="s">
        <v>34</v>
      </c>
      <c r="D4" s="28" t="s">
        <v>35</v>
      </c>
      <c r="E4" s="28" t="s">
        <v>36</v>
      </c>
      <c r="F4" s="28" t="s">
        <v>37</v>
      </c>
    </row>
    <row r="5" spans="1:10" s="30" customFormat="1" x14ac:dyDescent="0.25">
      <c r="A5" s="6" t="s">
        <v>31</v>
      </c>
      <c r="B5" s="10">
        <v>0.33333333333333331</v>
      </c>
      <c r="C5" s="29">
        <v>5</v>
      </c>
      <c r="D5" s="29">
        <v>6</v>
      </c>
      <c r="E5" s="5">
        <f>SUM(C5:D5)</f>
        <v>11</v>
      </c>
      <c r="F5" s="5"/>
      <c r="G5" s="6"/>
      <c r="H5" s="6"/>
      <c r="I5" s="6"/>
    </row>
    <row r="6" spans="1:10" x14ac:dyDescent="0.25">
      <c r="A6" s="6" t="s">
        <v>32</v>
      </c>
      <c r="B6" s="10">
        <v>0.33333333333333331</v>
      </c>
      <c r="C6" s="29">
        <v>30</v>
      </c>
      <c r="D6" s="29">
        <v>6</v>
      </c>
      <c r="E6" s="5">
        <f>SUM(C6:D6)</f>
        <v>36</v>
      </c>
      <c r="F6" s="5"/>
    </row>
    <row r="7" spans="1:10" x14ac:dyDescent="0.25">
      <c r="A7" s="27" t="s">
        <v>33</v>
      </c>
      <c r="B7" s="15">
        <v>0.33333333333333331</v>
      </c>
      <c r="C7" s="31">
        <v>37</v>
      </c>
      <c r="D7" s="31">
        <v>12</v>
      </c>
      <c r="E7" s="28">
        <f>SUM(C7:D7)</f>
        <v>49</v>
      </c>
      <c r="F7" s="28"/>
    </row>
    <row r="8" spans="1:10" x14ac:dyDescent="0.25">
      <c r="A8" s="32" t="s">
        <v>9</v>
      </c>
      <c r="B8" s="33"/>
      <c r="C8" s="12">
        <f>(C5*$B$5)+(C6*$B$6)+(C7*$B$7)</f>
        <v>24</v>
      </c>
      <c r="D8" s="12">
        <f>(D5*$B$5)+(D6*$B$6)+(D7*$B$7)</f>
        <v>8</v>
      </c>
      <c r="E8" s="12">
        <f>(E5*$B$5)+(E6*$B$6)+(E7*$B$7)</f>
        <v>32</v>
      </c>
      <c r="F8" s="12">
        <f>E8-C8</f>
        <v>8</v>
      </c>
      <c r="G8" s="30"/>
      <c r="H8" s="30"/>
      <c r="I8" s="30"/>
    </row>
    <row r="9" spans="1:10" x14ac:dyDescent="0.25">
      <c r="A9" s="34" t="s">
        <v>10</v>
      </c>
      <c r="B9" s="33"/>
      <c r="C9" s="13">
        <f>((((C5-$C$8)^2)*$B5)+(((C6-$C$8)^2)*$B6)+(((C7-$C$8)^2)*$B7))^0.5</f>
        <v>13.735598518691008</v>
      </c>
      <c r="D9" s="13">
        <f>((((D5-$D$8)^2)*$B5)+(((D6-$D$8)^2)*$B6)+(((D7-$D$8)^2)*$B7))^0.5</f>
        <v>2.8284271247461903</v>
      </c>
      <c r="E9" s="13">
        <f>((((E5-$E$8)^2)*$B5)+(((E6-$E$8)^2)*$B6)+(((E7-$E$8)^2)*$B7))^0.5</f>
        <v>15.769168230019828</v>
      </c>
      <c r="F9" s="13">
        <f>E9-C9</f>
        <v>2.0335697113288198</v>
      </c>
      <c r="J9" s="6" t="s">
        <v>0</v>
      </c>
    </row>
    <row r="10" spans="1:10" ht="15.75" thickBot="1" x14ac:dyDescent="0.3">
      <c r="A10" s="35" t="s">
        <v>11</v>
      </c>
      <c r="B10" s="36"/>
      <c r="C10" s="24">
        <f>C9/C8</f>
        <v>0.57231660494545866</v>
      </c>
      <c r="D10" s="24">
        <f>D9/D8</f>
        <v>0.35355339059327379</v>
      </c>
      <c r="E10" s="24">
        <f>E9/E8</f>
        <v>0.49278650718811962</v>
      </c>
      <c r="F10" s="24">
        <f>F9/F8</f>
        <v>0.25419621391610248</v>
      </c>
    </row>
    <row r="11" spans="1:10" ht="15.75" thickTop="1" x14ac:dyDescent="0.25">
      <c r="B11" s="5"/>
      <c r="C11" s="5"/>
      <c r="D11" s="5"/>
      <c r="E11" s="5"/>
      <c r="F11" s="5"/>
      <c r="I11" s="6" t="s">
        <v>0</v>
      </c>
    </row>
    <row r="12" spans="1:10" x14ac:dyDescent="0.25">
      <c r="A12" s="69" t="s">
        <v>51</v>
      </c>
      <c r="B12" s="69"/>
      <c r="C12" s="69"/>
      <c r="D12" s="69"/>
      <c r="E12" s="69"/>
      <c r="F12" s="69"/>
      <c r="G12" s="69"/>
      <c r="H12" s="69"/>
    </row>
    <row r="13" spans="1:10" x14ac:dyDescent="0.25">
      <c r="A13" s="7" t="s">
        <v>48</v>
      </c>
      <c r="C13" s="12">
        <f>AVERAGE(C5:C7)</f>
        <v>24</v>
      </c>
      <c r="D13" s="12">
        <f>AVERAGE(D5:D7)</f>
        <v>8</v>
      </c>
      <c r="E13" s="12">
        <f>AVERAGE(E5:E7)</f>
        <v>32</v>
      </c>
      <c r="F13" s="37">
        <f>E13-C13</f>
        <v>8</v>
      </c>
      <c r="G13" s="38"/>
      <c r="H13" s="38"/>
      <c r="I13" s="38"/>
    </row>
    <row r="14" spans="1:10" x14ac:dyDescent="0.25">
      <c r="A14" s="7" t="s">
        <v>50</v>
      </c>
      <c r="C14" s="13">
        <f>STDEVP(C5:C7)</f>
        <v>13.73559851869101</v>
      </c>
      <c r="D14" s="13">
        <f>STDEVP(D5:D7)</f>
        <v>2.8284271247461903</v>
      </c>
      <c r="E14" s="13">
        <f>STDEVP(E5:E7)</f>
        <v>15.769168230019828</v>
      </c>
      <c r="F14" s="39">
        <f>E14-C14</f>
        <v>2.033569711328818</v>
      </c>
      <c r="G14" s="25"/>
    </row>
    <row r="15" spans="1:10" x14ac:dyDescent="0.25">
      <c r="A15" s="69" t="s">
        <v>56</v>
      </c>
      <c r="B15" s="69"/>
      <c r="C15" s="69"/>
      <c r="D15" s="69"/>
      <c r="E15" s="69"/>
      <c r="F15" s="69"/>
      <c r="G15" s="69"/>
    </row>
  </sheetData>
  <mergeCells count="2">
    <mergeCell ref="A12:H12"/>
    <mergeCell ref="A15:G15"/>
  </mergeCells>
  <phoneticPr fontId="1" type="noConversion"/>
  <pageMargins left="0.75" right="0.75" top="1" bottom="1" header="0.5" footer="0.5"/>
  <pageSetup paperSize="9" orientation="portrait" r:id="rId1"/>
  <headerFooter alignWithMargins="0"/>
  <ignoredErrors>
    <ignoredError sqref="E5:E7" formulaRange="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4"/>
  <sheetViews>
    <sheetView zoomScaleNormal="100" workbookViewId="0">
      <selection activeCell="K10" sqref="K10"/>
    </sheetView>
  </sheetViews>
  <sheetFormatPr baseColWidth="10" defaultColWidth="9.140625" defaultRowHeight="15" x14ac:dyDescent="0.25"/>
  <cols>
    <col min="1" max="1" width="12.42578125" style="6" customWidth="1"/>
    <col min="2" max="2" width="10.28515625" style="6" customWidth="1"/>
    <col min="3" max="3" width="11.42578125" style="6" customWidth="1"/>
    <col min="4" max="4" width="21.140625" style="6" customWidth="1"/>
    <col min="5" max="5" width="21.7109375" style="6" customWidth="1"/>
    <col min="6" max="6" width="14.7109375" style="25" customWidth="1"/>
    <col min="7" max="7" width="11.28515625" style="6" customWidth="1"/>
    <col min="8" max="16384" width="9.140625" style="6"/>
  </cols>
  <sheetData>
    <row r="1" spans="1:17" x14ac:dyDescent="0.25">
      <c r="A1" s="26" t="s">
        <v>30</v>
      </c>
      <c r="B1" s="5"/>
      <c r="C1" s="5"/>
      <c r="D1" s="5"/>
      <c r="E1" s="5"/>
      <c r="F1" s="5"/>
    </row>
    <row r="2" spans="1:17" x14ac:dyDescent="0.25">
      <c r="B2" s="5"/>
      <c r="C2" s="5"/>
      <c r="D2" s="5"/>
      <c r="E2" s="5"/>
      <c r="F2" s="5"/>
    </row>
    <row r="3" spans="1:17" x14ac:dyDescent="0.25">
      <c r="B3" s="5"/>
      <c r="C3" s="5"/>
      <c r="D3" s="5"/>
      <c r="E3" s="5"/>
      <c r="F3" s="5"/>
    </row>
    <row r="4" spans="1:17" x14ac:dyDescent="0.25">
      <c r="A4" s="7">
        <v>1</v>
      </c>
      <c r="B4" s="5">
        <v>2</v>
      </c>
      <c r="C4" s="5">
        <v>3</v>
      </c>
      <c r="D4" s="5">
        <v>4</v>
      </c>
      <c r="E4" s="5">
        <v>5</v>
      </c>
      <c r="F4" s="5">
        <v>6</v>
      </c>
    </row>
    <row r="5" spans="1:17" ht="18" x14ac:dyDescent="0.25">
      <c r="B5" s="40"/>
      <c r="C5" s="40"/>
      <c r="D5" s="40" t="s">
        <v>41</v>
      </c>
      <c r="E5" s="40" t="s">
        <v>41</v>
      </c>
      <c r="F5" s="5" t="s">
        <v>81</v>
      </c>
    </row>
    <row r="6" spans="1:17" x14ac:dyDescent="0.25">
      <c r="B6" s="40" t="s">
        <v>13</v>
      </c>
      <c r="C6" s="40" t="s">
        <v>13</v>
      </c>
      <c r="D6" s="40" t="s">
        <v>38</v>
      </c>
      <c r="E6" s="40" t="s">
        <v>38</v>
      </c>
      <c r="F6" s="5" t="s">
        <v>39</v>
      </c>
    </row>
    <row r="7" spans="1:17" s="41" customFormat="1" ht="13.5" customHeight="1" x14ac:dyDescent="0.25">
      <c r="A7" s="27" t="s">
        <v>12</v>
      </c>
      <c r="B7" s="28" t="s">
        <v>14</v>
      </c>
      <c r="C7" s="28" t="s">
        <v>15</v>
      </c>
      <c r="D7" s="28" t="s">
        <v>16</v>
      </c>
      <c r="E7" s="28" t="s">
        <v>17</v>
      </c>
      <c r="F7" s="28" t="s">
        <v>40</v>
      </c>
      <c r="G7" s="6"/>
      <c r="I7" s="6"/>
      <c r="J7" s="6"/>
      <c r="K7" s="6"/>
      <c r="L7" s="6"/>
      <c r="M7" s="6"/>
      <c r="N7" s="6"/>
      <c r="O7" s="6"/>
      <c r="P7" s="6"/>
      <c r="Q7" s="6"/>
    </row>
    <row r="8" spans="1:17" x14ac:dyDescent="0.25">
      <c r="A8" s="42">
        <v>2014</v>
      </c>
      <c r="B8" s="11">
        <v>9</v>
      </c>
      <c r="C8" s="11">
        <v>19</v>
      </c>
      <c r="D8" s="12">
        <f>B8-$B$13</f>
        <v>4.8</v>
      </c>
      <c r="E8" s="12">
        <f>C8-$C$13</f>
        <v>11.6</v>
      </c>
      <c r="F8" s="12">
        <f>D8*E8</f>
        <v>55.68</v>
      </c>
      <c r="G8" s="43"/>
    </row>
    <row r="9" spans="1:17" x14ac:dyDescent="0.25">
      <c r="A9" s="42">
        <v>2015</v>
      </c>
      <c r="B9" s="11">
        <v>-2</v>
      </c>
      <c r="C9" s="11">
        <v>-10</v>
      </c>
      <c r="D9" s="12">
        <f>B9-$B$13</f>
        <v>-6.2</v>
      </c>
      <c r="E9" s="12">
        <f>C9-$C$13</f>
        <v>-17.399999999999999</v>
      </c>
      <c r="F9" s="12">
        <f>D9*E9</f>
        <v>107.88</v>
      </c>
      <c r="G9" s="43"/>
    </row>
    <row r="10" spans="1:17" x14ac:dyDescent="0.25">
      <c r="A10" s="44">
        <v>2016</v>
      </c>
      <c r="B10" s="45">
        <v>12</v>
      </c>
      <c r="C10" s="45">
        <v>7</v>
      </c>
      <c r="D10" s="12">
        <f>B10-$B$13</f>
        <v>7.8</v>
      </c>
      <c r="E10" s="12">
        <f>C10-$C$13</f>
        <v>-0.40000000000000036</v>
      </c>
      <c r="F10" s="12">
        <f>D10*E10</f>
        <v>-3.1200000000000028</v>
      </c>
      <c r="G10" s="46"/>
    </row>
    <row r="11" spans="1:17" x14ac:dyDescent="0.25">
      <c r="A11" s="47">
        <v>2017</v>
      </c>
      <c r="B11" s="11">
        <v>5</v>
      </c>
      <c r="C11" s="11">
        <v>16</v>
      </c>
      <c r="D11" s="12">
        <f>B11-$B$13</f>
        <v>0.79999999999999982</v>
      </c>
      <c r="E11" s="12">
        <f>C11-$C$13</f>
        <v>8.6</v>
      </c>
      <c r="F11" s="12">
        <f>D11*E11</f>
        <v>6.8799999999999981</v>
      </c>
      <c r="G11" s="43"/>
    </row>
    <row r="12" spans="1:17" x14ac:dyDescent="0.25">
      <c r="A12" s="48">
        <v>2018</v>
      </c>
      <c r="B12" s="16">
        <v>-3</v>
      </c>
      <c r="C12" s="16">
        <v>5</v>
      </c>
      <c r="D12" s="17">
        <f>B12-$B$13</f>
        <v>-7.2</v>
      </c>
      <c r="E12" s="17">
        <f>C12-$C$13</f>
        <v>-2.4000000000000004</v>
      </c>
      <c r="F12" s="17">
        <f>D12*E12</f>
        <v>17.280000000000005</v>
      </c>
      <c r="G12" s="46"/>
      <c r="I12" s="41"/>
      <c r="J12" s="41"/>
    </row>
    <row r="13" spans="1:17" x14ac:dyDescent="0.25">
      <c r="A13" s="6" t="s">
        <v>42</v>
      </c>
      <c r="B13" s="12">
        <f>AVERAGE(B8:B12)</f>
        <v>4.2</v>
      </c>
      <c r="C13" s="12">
        <f>AVERAGE(C8:C12)</f>
        <v>7.4</v>
      </c>
      <c r="D13" s="12"/>
      <c r="E13" s="12" t="s">
        <v>19</v>
      </c>
      <c r="F13" s="12">
        <f>SUM(F8:F12)</f>
        <v>184.6</v>
      </c>
    </row>
    <row r="14" spans="1:17" x14ac:dyDescent="0.25">
      <c r="A14" s="41" t="s">
        <v>18</v>
      </c>
      <c r="B14" s="49"/>
      <c r="C14" s="49">
        <f>VARP(C8:C12)</f>
        <v>103.44</v>
      </c>
      <c r="D14" s="49"/>
      <c r="E14" s="49" t="s">
        <v>20</v>
      </c>
      <c r="F14" s="49">
        <f>F13/5</f>
        <v>36.92</v>
      </c>
    </row>
    <row r="15" spans="1:17" ht="15.75" thickBot="1" x14ac:dyDescent="0.3">
      <c r="A15" s="50"/>
      <c r="B15" s="51"/>
      <c r="C15" s="51"/>
      <c r="D15" s="22"/>
      <c r="E15" s="22" t="s">
        <v>22</v>
      </c>
      <c r="F15" s="52">
        <f>F14/C14</f>
        <v>0.35692188708430012</v>
      </c>
    </row>
    <row r="16" spans="1:17" ht="15.75" thickTop="1" x14ac:dyDescent="0.25"/>
    <row r="17" spans="1:10" x14ac:dyDescent="0.25">
      <c r="A17" s="69" t="s">
        <v>52</v>
      </c>
      <c r="B17" s="69"/>
      <c r="C17" s="69"/>
      <c r="D17" s="69"/>
      <c r="E17" s="69"/>
      <c r="F17" s="69"/>
      <c r="G17" s="69"/>
      <c r="H17" s="69"/>
    </row>
    <row r="18" spans="1:10" x14ac:dyDescent="0.25">
      <c r="A18" s="6" t="s">
        <v>18</v>
      </c>
      <c r="B18" s="53">
        <f>VARP(C8:C12)</f>
        <v>103.44</v>
      </c>
    </row>
    <row r="19" spans="1:10" x14ac:dyDescent="0.25">
      <c r="A19" s="6" t="s">
        <v>20</v>
      </c>
      <c r="B19" s="53">
        <f>COVAR(B8:B12,C8:C12)</f>
        <v>36.92</v>
      </c>
    </row>
    <row r="23" spans="1:10" x14ac:dyDescent="0.25">
      <c r="F23" s="25" t="s">
        <v>0</v>
      </c>
    </row>
    <row r="28" spans="1:10" x14ac:dyDescent="0.25">
      <c r="J28" s="6" t="s">
        <v>0</v>
      </c>
    </row>
    <row r="33" spans="4:13" x14ac:dyDescent="0.25">
      <c r="D33" s="6" t="s">
        <v>0</v>
      </c>
    </row>
    <row r="37" spans="4:13" x14ac:dyDescent="0.25">
      <c r="M37" s="6" t="s">
        <v>0</v>
      </c>
    </row>
    <row r="44" spans="4:13" x14ac:dyDescent="0.25">
      <c r="G44" s="6" t="s">
        <v>0</v>
      </c>
    </row>
  </sheetData>
  <mergeCells count="1">
    <mergeCell ref="A17:H17"/>
  </mergeCells>
  <phoneticPr fontId="1" type="noConversion"/>
  <pageMargins left="0.75" right="0.75" top="1" bottom="1" header="0.5" footer="0.5"/>
  <pageSetup paperSize="9" orientation="portrait" horizontalDpi="4294967293"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1"/>
  <sheetViews>
    <sheetView zoomScaleNormal="100" workbookViewId="0">
      <selection sqref="A1:XFD1048576"/>
    </sheetView>
  </sheetViews>
  <sheetFormatPr baseColWidth="10" defaultColWidth="9.140625" defaultRowHeight="15" x14ac:dyDescent="0.25"/>
  <cols>
    <col min="1" max="1" width="22" style="6" customWidth="1"/>
    <col min="2" max="2" width="9.140625" style="25" customWidth="1"/>
    <col min="3" max="3" width="4.140625" style="6" customWidth="1"/>
    <col min="4" max="4" width="17" style="6" customWidth="1"/>
    <col min="5" max="5" width="9.140625" style="25"/>
    <col min="6" max="16384" width="9.140625" style="6"/>
  </cols>
  <sheetData>
    <row r="1" spans="1:5" x14ac:dyDescent="0.25">
      <c r="A1" s="26" t="s">
        <v>30</v>
      </c>
    </row>
    <row r="2" spans="1:5" x14ac:dyDescent="0.25">
      <c r="A2" s="26"/>
    </row>
    <row r="3" spans="1:5" x14ac:dyDescent="0.25">
      <c r="A3" s="26"/>
    </row>
    <row r="4" spans="1:5" x14ac:dyDescent="0.25">
      <c r="A4" s="27" t="s">
        <v>21</v>
      </c>
      <c r="B4" s="28" t="s">
        <v>22</v>
      </c>
      <c r="C4" s="27"/>
      <c r="D4" s="27" t="s">
        <v>21</v>
      </c>
      <c r="E4" s="28" t="s">
        <v>22</v>
      </c>
    </row>
    <row r="5" spans="1:5" x14ac:dyDescent="0.25">
      <c r="A5" s="6" t="s">
        <v>57</v>
      </c>
      <c r="B5" s="55">
        <v>2.2000000000000002</v>
      </c>
      <c r="D5" s="6" t="s">
        <v>68</v>
      </c>
      <c r="E5" s="55">
        <v>0.8</v>
      </c>
    </row>
    <row r="6" spans="1:5" x14ac:dyDescent="0.25">
      <c r="A6" s="6" t="s">
        <v>43</v>
      </c>
      <c r="B6" s="55">
        <v>2</v>
      </c>
      <c r="D6" s="6" t="s">
        <v>63</v>
      </c>
      <c r="E6" s="55">
        <v>0.6</v>
      </c>
    </row>
    <row r="7" spans="1:5" x14ac:dyDescent="0.25">
      <c r="A7" s="6" t="s">
        <v>60</v>
      </c>
      <c r="B7" s="55">
        <v>1.6</v>
      </c>
      <c r="D7" s="6" t="s">
        <v>64</v>
      </c>
      <c r="E7" s="55">
        <v>0.4</v>
      </c>
    </row>
    <row r="8" spans="1:5" x14ac:dyDescent="0.25">
      <c r="A8" s="6" t="s">
        <v>62</v>
      </c>
      <c r="B8" s="55">
        <v>1.2</v>
      </c>
      <c r="D8" s="6" t="s">
        <v>67</v>
      </c>
      <c r="E8" s="55">
        <v>0.3</v>
      </c>
    </row>
    <row r="9" spans="1:5" ht="15.75" thickBot="1" x14ac:dyDescent="0.3">
      <c r="A9" s="50" t="s">
        <v>59</v>
      </c>
      <c r="B9" s="52">
        <v>1</v>
      </c>
      <c r="C9" s="50"/>
      <c r="D9" s="50" t="s">
        <v>65</v>
      </c>
      <c r="E9" s="52">
        <v>0.1</v>
      </c>
    </row>
    <row r="10" spans="1:5" ht="15.75" thickTop="1" x14ac:dyDescent="0.25"/>
    <row r="11" spans="1:5" x14ac:dyDescent="0.25">
      <c r="B11" s="56"/>
    </row>
  </sheetData>
  <phoneticPr fontId="1" type="noConversion"/>
  <pageMargins left="0.75" right="0.75" top="1" bottom="1" header="0.5" footer="0.5"/>
  <pageSetup paperSize="9"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29"/>
  <sheetViews>
    <sheetView zoomScaleNormal="100" workbookViewId="0">
      <selection activeCell="E21" sqref="E21"/>
    </sheetView>
  </sheetViews>
  <sheetFormatPr baseColWidth="10" defaultColWidth="9.140625" defaultRowHeight="15" x14ac:dyDescent="0.25"/>
  <cols>
    <col min="1" max="1" width="12.5703125" style="6" customWidth="1"/>
    <col min="2" max="2" width="13" style="6" customWidth="1"/>
    <col min="3" max="3" width="20.140625" style="6" customWidth="1"/>
    <col min="4" max="4" width="8.5703125" style="6" customWidth="1"/>
    <col min="5" max="5" width="17.85546875" style="6" customWidth="1"/>
    <col min="6" max="6" width="6.140625" style="5" customWidth="1"/>
    <col min="7" max="16384" width="9.140625" style="6"/>
  </cols>
  <sheetData>
    <row r="1" spans="1:7" x14ac:dyDescent="0.25">
      <c r="A1" s="26" t="s">
        <v>30</v>
      </c>
    </row>
    <row r="2" spans="1:7" x14ac:dyDescent="0.25">
      <c r="A2" s="26"/>
    </row>
    <row r="3" spans="1:7" x14ac:dyDescent="0.25">
      <c r="A3" s="26"/>
    </row>
    <row r="4" spans="1:7" x14ac:dyDescent="0.25">
      <c r="A4" s="6" t="s">
        <v>69</v>
      </c>
      <c r="B4" s="26">
        <v>0.03</v>
      </c>
    </row>
    <row r="5" spans="1:7" x14ac:dyDescent="0.25">
      <c r="A5" s="6" t="s">
        <v>24</v>
      </c>
      <c r="B5" s="26">
        <v>0.06</v>
      </c>
    </row>
    <row r="8" spans="1:7" x14ac:dyDescent="0.25">
      <c r="C8" s="27" t="s">
        <v>21</v>
      </c>
      <c r="D8" s="28" t="s">
        <v>22</v>
      </c>
      <c r="E8" s="27"/>
      <c r="F8" s="28" t="s">
        <v>45</v>
      </c>
    </row>
    <row r="9" spans="1:7" ht="18" x14ac:dyDescent="0.25">
      <c r="C9" s="6" t="s">
        <v>57</v>
      </c>
      <c r="D9" s="20" t="s">
        <v>58</v>
      </c>
      <c r="E9" s="5" t="s">
        <v>91</v>
      </c>
      <c r="F9" s="57">
        <f t="shared" ref="F9:F14" si="0">$B$4+D9*$B$5</f>
        <v>0.16200000000000001</v>
      </c>
    </row>
    <row r="10" spans="1:7" ht="18" x14ac:dyDescent="0.25">
      <c r="C10" s="6" t="s">
        <v>60</v>
      </c>
      <c r="D10" s="20" t="s">
        <v>25</v>
      </c>
      <c r="E10" s="5" t="s">
        <v>82</v>
      </c>
      <c r="F10" s="57">
        <f t="shared" si="0"/>
        <v>0.126</v>
      </c>
    </row>
    <row r="11" spans="1:7" ht="18" x14ac:dyDescent="0.25">
      <c r="C11" s="6" t="s">
        <v>62</v>
      </c>
      <c r="D11" s="20" t="s">
        <v>61</v>
      </c>
      <c r="E11" s="5" t="s">
        <v>92</v>
      </c>
      <c r="F11" s="57">
        <f t="shared" si="0"/>
        <v>0.10199999999999999</v>
      </c>
    </row>
    <row r="12" spans="1:7" s="41" customFormat="1" ht="18" x14ac:dyDescent="0.25">
      <c r="C12" s="41" t="s">
        <v>59</v>
      </c>
      <c r="D12" s="58" t="s">
        <v>23</v>
      </c>
      <c r="E12" s="40" t="s">
        <v>83</v>
      </c>
      <c r="F12" s="59">
        <f t="shared" si="0"/>
        <v>0.09</v>
      </c>
      <c r="G12" s="6"/>
    </row>
    <row r="13" spans="1:7" ht="18" x14ac:dyDescent="0.25">
      <c r="C13" s="6" t="s">
        <v>63</v>
      </c>
      <c r="D13" s="5">
        <v>0.6</v>
      </c>
      <c r="E13" s="5" t="s">
        <v>84</v>
      </c>
      <c r="F13" s="57">
        <f t="shared" si="0"/>
        <v>6.6000000000000003E-2</v>
      </c>
    </row>
    <row r="14" spans="1:7" ht="18.75" thickBot="1" x14ac:dyDescent="0.3">
      <c r="C14" s="50" t="s">
        <v>65</v>
      </c>
      <c r="D14" s="60" t="s">
        <v>66</v>
      </c>
      <c r="E14" s="22" t="s">
        <v>93</v>
      </c>
      <c r="F14" s="61">
        <f t="shared" si="0"/>
        <v>3.5999999999999997E-2</v>
      </c>
    </row>
    <row r="15" spans="1:7" ht="15.75" thickTop="1" x14ac:dyDescent="0.25"/>
    <row r="17" spans="1:15" x14ac:dyDescent="0.25">
      <c r="A17" s="41"/>
      <c r="B17" s="40"/>
      <c r="C17" s="41"/>
      <c r="D17" s="41"/>
      <c r="E17" s="40"/>
    </row>
    <row r="18" spans="1:15" x14ac:dyDescent="0.25">
      <c r="A18" s="41"/>
      <c r="B18" s="58"/>
      <c r="C18" s="41"/>
      <c r="D18" s="41"/>
      <c r="E18" s="58"/>
    </row>
    <row r="19" spans="1:15" x14ac:dyDescent="0.25">
      <c r="A19" s="41"/>
      <c r="B19" s="58"/>
      <c r="C19" s="41"/>
      <c r="D19" s="41">
        <v>2.2000000000000002</v>
      </c>
      <c r="E19" s="40"/>
      <c r="H19" s="6">
        <v>0.03</v>
      </c>
      <c r="J19" s="41"/>
      <c r="K19" s="41">
        <v>2.2000000000000002</v>
      </c>
      <c r="L19" s="40"/>
      <c r="M19" s="5"/>
      <c r="O19" s="6">
        <v>0.03</v>
      </c>
    </row>
    <row r="20" spans="1:15" x14ac:dyDescent="0.25">
      <c r="A20" s="41"/>
      <c r="B20" s="58"/>
      <c r="C20" s="41"/>
      <c r="D20" s="41">
        <v>100</v>
      </c>
      <c r="E20" s="58"/>
      <c r="H20" s="6">
        <v>0.3</v>
      </c>
      <c r="J20" s="41"/>
      <c r="K20" s="41">
        <v>100</v>
      </c>
      <c r="L20" s="58"/>
      <c r="M20" s="5"/>
      <c r="O20" s="6">
        <v>0.3</v>
      </c>
    </row>
    <row r="21" spans="1:15" x14ac:dyDescent="0.25">
      <c r="A21" s="41"/>
      <c r="B21" s="58"/>
      <c r="C21" s="41"/>
      <c r="D21" s="41">
        <v>130</v>
      </c>
      <c r="E21" s="58"/>
      <c r="H21" s="6">
        <v>0.06</v>
      </c>
      <c r="J21" s="41"/>
      <c r="K21" s="41">
        <v>130</v>
      </c>
      <c r="L21" s="58"/>
      <c r="M21" s="5"/>
      <c r="O21" s="6">
        <v>0.06</v>
      </c>
    </row>
    <row r="22" spans="1:15" x14ac:dyDescent="0.25">
      <c r="A22" s="41"/>
      <c r="B22" s="58"/>
      <c r="C22" s="41"/>
      <c r="D22" s="41">
        <v>0.3</v>
      </c>
      <c r="E22" s="58"/>
      <c r="G22" s="6" t="s">
        <v>71</v>
      </c>
      <c r="H22" s="6">
        <f>H19+(H20*H21)</f>
        <v>4.8000000000000001E-2</v>
      </c>
      <c r="J22" s="41"/>
      <c r="K22" s="41">
        <v>0.3</v>
      </c>
      <c r="L22" s="58"/>
      <c r="M22" s="5"/>
      <c r="N22" s="6" t="s">
        <v>71</v>
      </c>
      <c r="O22" s="6">
        <v>0.05</v>
      </c>
    </row>
    <row r="23" spans="1:15" x14ac:dyDescent="0.25">
      <c r="A23" s="41"/>
      <c r="B23" s="41"/>
      <c r="C23" s="41"/>
      <c r="D23" s="41">
        <v>0.78</v>
      </c>
      <c r="E23" s="41"/>
      <c r="J23" s="41"/>
      <c r="K23" s="41">
        <v>0.78</v>
      </c>
      <c r="L23" s="41"/>
      <c r="M23" s="5"/>
    </row>
    <row r="24" spans="1:15" x14ac:dyDescent="0.25">
      <c r="D24" s="6">
        <v>30</v>
      </c>
      <c r="H24" s="6">
        <v>0.03</v>
      </c>
      <c r="I24" s="6" t="s">
        <v>0</v>
      </c>
      <c r="K24" s="6">
        <v>30</v>
      </c>
      <c r="M24" s="5"/>
      <c r="O24" s="6">
        <v>0.03</v>
      </c>
    </row>
    <row r="25" spans="1:15" x14ac:dyDescent="0.25">
      <c r="H25" s="6">
        <v>2.2000000000000002</v>
      </c>
      <c r="M25" s="5"/>
      <c r="O25" s="6">
        <v>2.2000000000000002</v>
      </c>
    </row>
    <row r="26" spans="1:15" x14ac:dyDescent="0.25">
      <c r="C26" s="6" t="s">
        <v>70</v>
      </c>
      <c r="D26" s="6">
        <f>((D19*D20)/D21)+(D22*D23*(D24/D21))</f>
        <v>1.7463076923076926</v>
      </c>
      <c r="F26" s="6"/>
      <c r="H26" s="6">
        <v>0.06</v>
      </c>
      <c r="J26" s="6" t="s">
        <v>70</v>
      </c>
      <c r="K26" s="6">
        <v>1.7</v>
      </c>
      <c r="O26" s="6">
        <v>0.06</v>
      </c>
    </row>
    <row r="27" spans="1:15" x14ac:dyDescent="0.25">
      <c r="F27" s="5" t="s">
        <v>0</v>
      </c>
      <c r="G27" s="6" t="s">
        <v>72</v>
      </c>
      <c r="H27" s="6">
        <f>H24+(H25*H26)</f>
        <v>0.16200000000000001</v>
      </c>
      <c r="M27" s="5" t="s">
        <v>0</v>
      </c>
      <c r="N27" s="6" t="s">
        <v>72</v>
      </c>
      <c r="O27" s="6">
        <v>0.16</v>
      </c>
    </row>
    <row r="28" spans="1:15" x14ac:dyDescent="0.25">
      <c r="M28" s="5"/>
    </row>
    <row r="29" spans="1:15" x14ac:dyDescent="0.25">
      <c r="C29" s="6" t="s">
        <v>74</v>
      </c>
      <c r="D29" s="6">
        <f>H19+(D26*H21)</f>
        <v>0.13477846153846157</v>
      </c>
      <c r="G29" s="6" t="s">
        <v>73</v>
      </c>
      <c r="H29" s="6">
        <f>(H27*(D20/D21))+(H22*D23*(D24/D21))</f>
        <v>0.13325538461538464</v>
      </c>
      <c r="J29" s="6" t="s">
        <v>74</v>
      </c>
      <c r="K29" s="6">
        <f>O19+(K26*O21)</f>
        <v>0.13200000000000001</v>
      </c>
      <c r="M29" s="5"/>
      <c r="N29" s="6" t="s">
        <v>73</v>
      </c>
      <c r="O29" s="6">
        <f>(O27*(K20/K21))+(O22*K23*(K24/K21))</f>
        <v>0.13207692307692309</v>
      </c>
    </row>
  </sheetData>
  <phoneticPr fontId="1" type="noConversion"/>
  <pageMargins left="0.75" right="0.75" top="1" bottom="1" header="0.5" footer="0.5"/>
  <pageSetup paperSize="9"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V12"/>
  <sheetViews>
    <sheetView tabSelected="1" zoomScaleNormal="100" workbookViewId="0">
      <selection activeCell="A7" sqref="A7"/>
    </sheetView>
  </sheetViews>
  <sheetFormatPr baseColWidth="10" defaultColWidth="9.140625" defaultRowHeight="15" x14ac:dyDescent="0.25"/>
  <cols>
    <col min="1" max="1" width="12.140625" style="6" customWidth="1"/>
    <col min="2" max="2" width="8.140625" style="6" customWidth="1"/>
    <col min="3" max="22" width="5.85546875" style="6" customWidth="1"/>
    <col min="23" max="23" width="7.5703125" style="6" customWidth="1"/>
    <col min="24" max="24" width="8.28515625" style="6" customWidth="1"/>
    <col min="25" max="25" width="8" style="6" customWidth="1"/>
    <col min="26" max="26" width="7.85546875" style="6" customWidth="1"/>
    <col min="27" max="27" width="8.140625" style="6" customWidth="1"/>
    <col min="28" max="16384" width="9.140625" style="6"/>
  </cols>
  <sheetData>
    <row r="1" spans="1:22" x14ac:dyDescent="0.25">
      <c r="A1" s="68" t="s">
        <v>30</v>
      </c>
      <c r="B1" s="68"/>
      <c r="C1" s="68"/>
    </row>
    <row r="2" spans="1:22" x14ac:dyDescent="0.25">
      <c r="A2" s="6" t="s">
        <v>3</v>
      </c>
      <c r="B2" s="26">
        <v>-22</v>
      </c>
    </row>
    <row r="3" spans="1:22" x14ac:dyDescent="0.25">
      <c r="A3" s="6" t="s">
        <v>4</v>
      </c>
      <c r="B3" s="26">
        <v>8</v>
      </c>
    </row>
    <row r="4" spans="1:22" x14ac:dyDescent="0.25">
      <c r="A4" s="6" t="s">
        <v>5</v>
      </c>
      <c r="B4" s="26">
        <v>8</v>
      </c>
    </row>
    <row r="5" spans="1:22" x14ac:dyDescent="0.25">
      <c r="A5" s="6" t="s">
        <v>6</v>
      </c>
      <c r="B5" s="26">
        <v>8</v>
      </c>
    </row>
    <row r="6" spans="1:22" x14ac:dyDescent="0.25">
      <c r="A6" s="6" t="s">
        <v>7</v>
      </c>
      <c r="B6" s="26">
        <v>8</v>
      </c>
    </row>
    <row r="7" spans="1:22" x14ac:dyDescent="0.25">
      <c r="A7" s="27"/>
      <c r="B7" s="70" t="s">
        <v>46</v>
      </c>
      <c r="C7" s="70"/>
      <c r="D7" s="70"/>
      <c r="E7" s="70"/>
      <c r="F7" s="70"/>
      <c r="G7" s="70"/>
      <c r="H7" s="70"/>
      <c r="I7" s="70"/>
      <c r="J7" s="70"/>
      <c r="K7" s="70"/>
      <c r="L7" s="70"/>
      <c r="M7" s="70"/>
      <c r="N7" s="70"/>
      <c r="O7" s="70"/>
      <c r="P7" s="70"/>
      <c r="Q7" s="70"/>
      <c r="R7" s="70"/>
      <c r="S7" s="70"/>
      <c r="T7" s="70"/>
      <c r="U7" s="70"/>
      <c r="V7" s="70"/>
    </row>
    <row r="8" spans="1:22" x14ac:dyDescent="0.25">
      <c r="B8" s="6">
        <v>0</v>
      </c>
      <c r="C8" s="6">
        <v>1</v>
      </c>
      <c r="D8" s="6">
        <v>2</v>
      </c>
      <c r="E8" s="6">
        <v>3</v>
      </c>
      <c r="F8" s="6">
        <v>4</v>
      </c>
      <c r="G8" s="6">
        <v>5</v>
      </c>
      <c r="H8" s="6">
        <v>6</v>
      </c>
      <c r="I8" s="6">
        <v>7</v>
      </c>
      <c r="J8" s="6">
        <v>8</v>
      </c>
      <c r="K8" s="6">
        <v>9</v>
      </c>
      <c r="L8" s="6">
        <v>10</v>
      </c>
      <c r="M8" s="6">
        <v>11</v>
      </c>
      <c r="N8" s="6">
        <v>12</v>
      </c>
      <c r="O8" s="6">
        <v>13</v>
      </c>
      <c r="P8" s="6">
        <v>14</v>
      </c>
      <c r="Q8" s="6">
        <v>15</v>
      </c>
      <c r="R8" s="6">
        <v>16</v>
      </c>
      <c r="S8" s="6">
        <v>17</v>
      </c>
      <c r="T8" s="6">
        <v>18</v>
      </c>
      <c r="U8" s="6">
        <v>19</v>
      </c>
      <c r="V8" s="6">
        <v>20</v>
      </c>
    </row>
    <row r="9" spans="1:22" x14ac:dyDescent="0.25">
      <c r="A9" s="6" t="s">
        <v>54</v>
      </c>
      <c r="B9" s="62">
        <f>$B$2+NPV(B8/100,$B$3:$B$6)</f>
        <v>10</v>
      </c>
      <c r="C9" s="62">
        <f t="shared" ref="C9:V9" si="0">$B$2+NPV(C8/100,$B$3:$B$6)</f>
        <v>9.2157244137469725</v>
      </c>
      <c r="D9" s="62">
        <f t="shared" si="0"/>
        <v>8.4618295893943127</v>
      </c>
      <c r="E9" s="62">
        <f t="shared" si="0"/>
        <v>7.7367872224829597</v>
      </c>
      <c r="F9" s="62">
        <f t="shared" si="0"/>
        <v>7.0391617940548272</v>
      </c>
      <c r="G9" s="62">
        <f t="shared" si="0"/>
        <v>6.3676040332988819</v>
      </c>
      <c r="H9" s="62">
        <f t="shared" si="0"/>
        <v>5.7208449015972462</v>
      </c>
      <c r="I9" s="62">
        <f t="shared" si="0"/>
        <v>5.0976900517114032</v>
      </c>
      <c r="J9" s="62">
        <f t="shared" si="0"/>
        <v>4.497014720354656</v>
      </c>
      <c r="K9" s="62">
        <f t="shared" si="0"/>
        <v>3.9177590164269667</v>
      </c>
      <c r="L9" s="62">
        <f t="shared" si="0"/>
        <v>3.3589235707943423</v>
      </c>
      <c r="M9" s="62">
        <f t="shared" si="0"/>
        <v>2.8195655167272449</v>
      </c>
      <c r="N9" s="62">
        <f t="shared" si="0"/>
        <v>2.2987947730112381</v>
      </c>
      <c r="O9" s="62">
        <f t="shared" si="0"/>
        <v>1.7957706043460639</v>
      </c>
      <c r="P9" s="62">
        <f t="shared" si="0"/>
        <v>1.309698435989155</v>
      </c>
      <c r="Q9" s="62">
        <f t="shared" si="0"/>
        <v>0.83982690170490315</v>
      </c>
      <c r="R9" s="62">
        <f t="shared" si="0"/>
        <v>0.38544510597627024</v>
      </c>
      <c r="S9" s="62">
        <f t="shared" si="0"/>
        <v>-5.4119916854542538E-2</v>
      </c>
      <c r="T9" s="62">
        <f t="shared" si="0"/>
        <v>-0.47950556230849273</v>
      </c>
      <c r="U9" s="62">
        <f t="shared" si="0"/>
        <v>-0.89131584875358527</v>
      </c>
      <c r="V9" s="62">
        <f t="shared" si="0"/>
        <v>-1.2901234567901234</v>
      </c>
    </row>
    <row r="10" spans="1:22" x14ac:dyDescent="0.25">
      <c r="C10" s="6">
        <v>1</v>
      </c>
      <c r="D10" s="6">
        <v>2</v>
      </c>
      <c r="E10" s="6">
        <v>3</v>
      </c>
      <c r="F10" s="6">
        <v>4</v>
      </c>
      <c r="G10" s="6">
        <v>5</v>
      </c>
      <c r="H10" s="6">
        <v>6</v>
      </c>
      <c r="I10" s="6">
        <v>7</v>
      </c>
      <c r="J10" s="6">
        <v>8</v>
      </c>
      <c r="K10" s="6">
        <v>9</v>
      </c>
      <c r="L10" s="6">
        <v>10</v>
      </c>
      <c r="M10" s="6">
        <v>11</v>
      </c>
      <c r="N10" s="6">
        <v>12</v>
      </c>
      <c r="O10" s="6">
        <v>13</v>
      </c>
      <c r="P10" s="6">
        <v>14</v>
      </c>
      <c r="Q10" s="6">
        <v>15</v>
      </c>
      <c r="R10" s="6">
        <v>16</v>
      </c>
      <c r="S10" s="6">
        <v>17</v>
      </c>
      <c r="T10" s="6">
        <v>18</v>
      </c>
      <c r="U10" s="6">
        <v>19</v>
      </c>
      <c r="V10" s="6">
        <v>20</v>
      </c>
    </row>
    <row r="11" spans="1:22" ht="15.75" thickBot="1" x14ac:dyDescent="0.3">
      <c r="A11" s="50" t="s">
        <v>55</v>
      </c>
      <c r="B11" s="63">
        <f>IRR(B2:B6)</f>
        <v>0.16875086454830313</v>
      </c>
      <c r="C11" s="50"/>
      <c r="D11" s="50"/>
      <c r="E11" s="50"/>
      <c r="F11" s="50"/>
      <c r="G11" s="50"/>
      <c r="H11" s="50"/>
      <c r="I11" s="50"/>
      <c r="J11" s="50"/>
      <c r="K11" s="50"/>
      <c r="L11" s="50"/>
      <c r="M11" s="50"/>
      <c r="N11" s="50"/>
      <c r="O11" s="50"/>
      <c r="P11" s="50"/>
      <c r="Q11" s="50"/>
      <c r="R11" s="50"/>
      <c r="S11" s="50"/>
      <c r="T11" s="50"/>
      <c r="U11" s="50"/>
      <c r="V11" s="50"/>
    </row>
    <row r="12" spans="1:22" ht="15.75" thickTop="1" x14ac:dyDescent="0.25"/>
  </sheetData>
  <mergeCells count="2">
    <mergeCell ref="A1:C1"/>
    <mergeCell ref="B7:V7"/>
  </mergeCells>
  <phoneticPr fontId="1" type="noConversion"/>
  <pageMargins left="0.75" right="0.75" top="1" bottom="1" header="0.5" footer="0.5"/>
  <pageSetup paperSize="9"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68"/>
  <sheetViews>
    <sheetView zoomScaleNormal="100" workbookViewId="0">
      <selection activeCell="D24" sqref="D24:D63"/>
    </sheetView>
  </sheetViews>
  <sheetFormatPr baseColWidth="10" defaultColWidth="9.140625" defaultRowHeight="12.75" x14ac:dyDescent="0.2"/>
  <cols>
    <col min="1" max="2" width="9.140625" style="1"/>
    <col min="3" max="3" width="9" style="1" customWidth="1"/>
    <col min="4" max="4" width="10.7109375" style="1" customWidth="1"/>
    <col min="5" max="16384" width="9.140625" style="1"/>
  </cols>
  <sheetData>
    <row r="1" spans="1:1" x14ac:dyDescent="0.2">
      <c r="A1" s="3" t="s">
        <v>30</v>
      </c>
    </row>
    <row r="23" spans="2:4" ht="31.5" customHeight="1" x14ac:dyDescent="0.2">
      <c r="B23" s="2" t="s">
        <v>12</v>
      </c>
      <c r="C23" s="64" t="s">
        <v>44</v>
      </c>
      <c r="D23" s="64" t="s">
        <v>29</v>
      </c>
    </row>
    <row r="24" spans="2:4" x14ac:dyDescent="0.2">
      <c r="B24" s="2">
        <v>1979</v>
      </c>
      <c r="C24" s="4">
        <v>3.1209460580912909</v>
      </c>
      <c r="D24" s="4">
        <v>106.80496860161485</v>
      </c>
    </row>
    <row r="25" spans="2:4" x14ac:dyDescent="0.2">
      <c r="B25" s="2">
        <v>1980</v>
      </c>
      <c r="C25" s="4">
        <v>-3.5048438818565502</v>
      </c>
      <c r="D25" s="4">
        <v>-20.940155259196409</v>
      </c>
    </row>
    <row r="26" spans="2:4" x14ac:dyDescent="0.2">
      <c r="B26" s="2">
        <v>1981</v>
      </c>
      <c r="C26" s="4">
        <v>0.81095406360422873</v>
      </c>
      <c r="D26" s="4">
        <v>-4.5969712835066634</v>
      </c>
    </row>
    <row r="27" spans="2:4" x14ac:dyDescent="0.2">
      <c r="B27" s="2">
        <v>1982</v>
      </c>
      <c r="C27" s="4">
        <v>2.9789090909090694</v>
      </c>
      <c r="D27" s="4">
        <v>-33.725237915671109</v>
      </c>
    </row>
    <row r="28" spans="2:4" x14ac:dyDescent="0.2">
      <c r="B28" s="2">
        <v>1983</v>
      </c>
      <c r="C28" s="4">
        <v>4.3304088397790022</v>
      </c>
      <c r="D28" s="4">
        <v>57.98062882470731</v>
      </c>
    </row>
    <row r="29" spans="2:4" x14ac:dyDescent="0.2">
      <c r="B29" s="2">
        <v>1984</v>
      </c>
      <c r="C29" s="4">
        <v>4.4414611398963881</v>
      </c>
      <c r="D29" s="4">
        <v>-0.89196448135463724</v>
      </c>
    </row>
    <row r="30" spans="2:4" x14ac:dyDescent="0.2">
      <c r="B30" s="2">
        <v>1985</v>
      </c>
      <c r="C30" s="4">
        <v>4.3579463414634105</v>
      </c>
      <c r="D30" s="4">
        <v>6.0540567820259739</v>
      </c>
    </row>
    <row r="31" spans="2:4" x14ac:dyDescent="0.2">
      <c r="B31" s="2">
        <v>1986</v>
      </c>
      <c r="C31" s="4">
        <v>2.508719999999995</v>
      </c>
      <c r="D31" s="4">
        <v>-15.675119143927235</v>
      </c>
    </row>
    <row r="32" spans="2:4" x14ac:dyDescent="0.2">
      <c r="B32" s="2">
        <v>1987</v>
      </c>
      <c r="C32" s="4">
        <v>4.7457838297872357</v>
      </c>
      <c r="D32" s="4">
        <v>-25.474182062869641</v>
      </c>
    </row>
    <row r="33" spans="2:4" x14ac:dyDescent="0.2">
      <c r="B33" s="2">
        <v>1988</v>
      </c>
      <c r="C33" s="4">
        <v>5.6907851562500023</v>
      </c>
      <c r="D33" s="4">
        <v>24.853388136649855</v>
      </c>
    </row>
    <row r="34" spans="2:4" x14ac:dyDescent="0.2">
      <c r="B34" s="2">
        <v>1989</v>
      </c>
      <c r="C34" s="4">
        <v>4.618645756457564</v>
      </c>
      <c r="D34" s="4">
        <v>24.361524676495048</v>
      </c>
    </row>
    <row r="35" spans="2:4" x14ac:dyDescent="0.2">
      <c r="B35" s="2">
        <v>1990</v>
      </c>
      <c r="C35" s="4">
        <v>4.626996106194686</v>
      </c>
      <c r="D35" s="4">
        <v>-28.725752308828064</v>
      </c>
    </row>
    <row r="36" spans="2:4" x14ac:dyDescent="0.2">
      <c r="B36" s="2">
        <v>1991</v>
      </c>
      <c r="C36" s="4">
        <v>5.4358758389261777</v>
      </c>
      <c r="D36" s="4">
        <v>-10.403822656213311</v>
      </c>
    </row>
    <row r="37" spans="2:4" x14ac:dyDescent="0.2">
      <c r="B37" s="2">
        <v>1992</v>
      </c>
      <c r="C37" s="4">
        <v>6.4198452459016409</v>
      </c>
      <c r="D37" s="4">
        <v>-25.82820220387033</v>
      </c>
    </row>
    <row r="38" spans="2:4" x14ac:dyDescent="0.2">
      <c r="B38" s="2">
        <v>1993</v>
      </c>
      <c r="C38" s="4">
        <v>3.7265269841269837</v>
      </c>
      <c r="D38" s="4">
        <v>56.074515156310703</v>
      </c>
    </row>
    <row r="39" spans="2:4" x14ac:dyDescent="0.2">
      <c r="B39" s="2">
        <v>1994</v>
      </c>
      <c r="C39" s="4">
        <v>2.2546814465408849</v>
      </c>
      <c r="D39" s="4">
        <v>-8.5554419135263977</v>
      </c>
    </row>
    <row r="40" spans="2:4" x14ac:dyDescent="0.2">
      <c r="B40" s="2">
        <v>1995</v>
      </c>
      <c r="C40" s="4">
        <v>2.4801378048780482</v>
      </c>
      <c r="D40" s="4">
        <v>8.446356367934845</v>
      </c>
    </row>
    <row r="41" spans="2:4" x14ac:dyDescent="0.2">
      <c r="B41" s="2">
        <v>1996</v>
      </c>
      <c r="C41" s="4">
        <v>1.1851896656534957</v>
      </c>
      <c r="D41" s="4">
        <v>25.304034337796537</v>
      </c>
    </row>
    <row r="42" spans="2:4" x14ac:dyDescent="0.2">
      <c r="B42" s="2">
        <v>1997</v>
      </c>
      <c r="C42" s="4">
        <v>0.97029999999998806</v>
      </c>
      <c r="D42" s="4">
        <v>15.351162853179755</v>
      </c>
    </row>
    <row r="43" spans="2:4" x14ac:dyDescent="0.2">
      <c r="B43" s="2">
        <v>1998</v>
      </c>
      <c r="C43" s="4">
        <v>2.1538525252525362</v>
      </c>
      <c r="D43" s="4">
        <v>-30.530588519255812</v>
      </c>
    </row>
    <row r="44" spans="2:4" x14ac:dyDescent="0.2">
      <c r="B44" s="2">
        <v>1999</v>
      </c>
      <c r="C44" s="4">
        <v>2.1127872652348056</v>
      </c>
      <c r="D44" s="4">
        <v>32.238555520343027</v>
      </c>
    </row>
    <row r="45" spans="2:4" x14ac:dyDescent="0.2">
      <c r="B45" s="2">
        <v>2000</v>
      </c>
      <c r="C45" s="4">
        <v>2.2417221088356989</v>
      </c>
      <c r="D45" s="4">
        <v>-0.7514867984718705</v>
      </c>
    </row>
    <row r="46" spans="2:4" x14ac:dyDescent="0.2">
      <c r="B46" s="2">
        <v>2001</v>
      </c>
      <c r="C46" s="4">
        <v>3.9729393672440514</v>
      </c>
      <c r="D46" s="4">
        <v>-22.158917168361828</v>
      </c>
    </row>
    <row r="47" spans="2:4" x14ac:dyDescent="0.2">
      <c r="B47" s="2">
        <v>2002</v>
      </c>
      <c r="C47" s="4">
        <v>2.5174291123841934</v>
      </c>
      <c r="D47" s="4">
        <v>-29.275355968173468</v>
      </c>
    </row>
    <row r="48" spans="2:4" x14ac:dyDescent="0.2">
      <c r="B48" s="2">
        <v>2003</v>
      </c>
      <c r="C48" s="4">
        <v>4.6042508582507926</v>
      </c>
      <c r="D48" s="4">
        <v>51.545715145432709</v>
      </c>
    </row>
    <row r="49" spans="2:4" x14ac:dyDescent="0.2">
      <c r="B49" s="2">
        <v>2004</v>
      </c>
      <c r="C49" s="4">
        <v>8.4385318768114684E-2</v>
      </c>
      <c r="D49" s="4">
        <v>28.500473387046018</v>
      </c>
    </row>
    <row r="50" spans="2:4" x14ac:dyDescent="0.2">
      <c r="B50" s="2">
        <v>2005</v>
      </c>
      <c r="C50" s="4">
        <v>-0.66365817619420064</v>
      </c>
      <c r="D50" s="4">
        <v>46.972629405989771</v>
      </c>
    </row>
    <row r="51" spans="2:4" x14ac:dyDescent="0.2">
      <c r="B51" s="2">
        <v>2006</v>
      </c>
      <c r="C51" s="4">
        <v>-0.29518687539532029</v>
      </c>
      <c r="D51" s="4">
        <v>20.819710873162876</v>
      </c>
    </row>
    <row r="52" spans="2:4" x14ac:dyDescent="0.2">
      <c r="B52" s="2">
        <v>2007</v>
      </c>
      <c r="C52" s="4">
        <v>-0.8157297319967951</v>
      </c>
      <c r="D52" s="4">
        <v>5.8673267661271549</v>
      </c>
    </row>
    <row r="53" spans="2:4" x14ac:dyDescent="0.2">
      <c r="B53" s="2">
        <v>2008</v>
      </c>
      <c r="C53" s="4">
        <v>1.1477372577631111</v>
      </c>
      <c r="D53" s="4">
        <v>-46.100216618467421</v>
      </c>
    </row>
    <row r="54" spans="2:4" x14ac:dyDescent="0.2">
      <c r="B54" s="2">
        <v>2009</v>
      </c>
      <c r="C54" s="4">
        <v>-1.0788313513980388</v>
      </c>
      <c r="D54" s="4">
        <v>53.141508533529439</v>
      </c>
    </row>
    <row r="55" spans="2:4" x14ac:dyDescent="0.2">
      <c r="B55" s="2">
        <v>2010</v>
      </c>
      <c r="C55" s="4">
        <v>-1.1091736882419807</v>
      </c>
      <c r="D55" s="4">
        <v>17.877748457874254</v>
      </c>
    </row>
    <row r="56" spans="2:4" x14ac:dyDescent="0.2">
      <c r="B56" s="2">
        <v>2011</v>
      </c>
      <c r="C56" s="4">
        <v>1.539052926244812</v>
      </c>
      <c r="D56" s="4">
        <v>-9.4289688226558432</v>
      </c>
    </row>
    <row r="57" spans="2:4" x14ac:dyDescent="0.2">
      <c r="B57" s="2">
        <v>2012</v>
      </c>
      <c r="C57" s="4">
        <v>1.1136210599999998</v>
      </c>
      <c r="D57" s="4">
        <v>5.6674051280401372</v>
      </c>
    </row>
    <row r="58" spans="2:4" x14ac:dyDescent="0.2">
      <c r="B58" s="2">
        <v>2013</v>
      </c>
      <c r="C58" s="4">
        <v>1.0928422799999999</v>
      </c>
      <c r="D58" s="4">
        <v>14.863683640938719</v>
      </c>
    </row>
    <row r="59" spans="2:4" x14ac:dyDescent="0.2">
      <c r="B59" s="2">
        <v>2014</v>
      </c>
      <c r="C59" s="4">
        <v>0.90687364666666681</v>
      </c>
      <c r="D59" s="4">
        <v>3.9773668082480391</v>
      </c>
    </row>
    <row r="60" spans="2:4" x14ac:dyDescent="0.2">
      <c r="B60" s="2">
        <v>2015</v>
      </c>
      <c r="C60" s="4">
        <v>0.59808449833333321</v>
      </c>
      <c r="D60" s="4">
        <v>1.4861992159388975</v>
      </c>
    </row>
    <row r="61" spans="2:4" x14ac:dyDescent="0.2">
      <c r="B61" s="2">
        <v>2016</v>
      </c>
      <c r="C61" s="4">
        <v>-2.529411764705888</v>
      </c>
      <c r="D61" s="4">
        <v>27.108143416475571</v>
      </c>
    </row>
    <row r="62" spans="2:4" x14ac:dyDescent="0.2">
      <c r="B62" s="2">
        <v>2017</v>
      </c>
      <c r="C62" s="4">
        <v>-1.4461145691056883</v>
      </c>
      <c r="D62" s="4">
        <v>17.81382665866521</v>
      </c>
    </row>
    <row r="63" spans="2:4" x14ac:dyDescent="0.2">
      <c r="B63" s="2">
        <v>2018</v>
      </c>
      <c r="C63" s="4">
        <v>-3.2363594259621626</v>
      </c>
      <c r="D63" s="4">
        <v>-1.2508499790952419</v>
      </c>
    </row>
    <row r="64" spans="2:4" x14ac:dyDescent="0.2">
      <c r="B64" s="2"/>
      <c r="C64" s="4"/>
      <c r="D64" s="4"/>
    </row>
    <row r="65" spans="2:4" x14ac:dyDescent="0.2">
      <c r="B65" s="2"/>
      <c r="C65" s="4"/>
      <c r="D65" s="4"/>
    </row>
    <row r="66" spans="2:4" x14ac:dyDescent="0.2">
      <c r="B66" s="2"/>
      <c r="C66" s="4"/>
      <c r="D66" s="4"/>
    </row>
    <row r="67" spans="2:4" x14ac:dyDescent="0.2">
      <c r="B67" s="2"/>
      <c r="C67" s="4"/>
      <c r="D67" s="4"/>
    </row>
    <row r="68" spans="2:4" x14ac:dyDescent="0.2">
      <c r="B68" s="2"/>
      <c r="C68" s="4"/>
      <c r="D68" s="4"/>
    </row>
  </sheetData>
  <pageMargins left="0.7" right="0.7" top="0.75" bottom="0.75" header="0.3" footer="0.3"/>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31"/>
  <sheetViews>
    <sheetView zoomScaleNormal="100" workbookViewId="0">
      <selection activeCell="B3" sqref="B3"/>
    </sheetView>
  </sheetViews>
  <sheetFormatPr baseColWidth="10" defaultColWidth="9.140625" defaultRowHeight="15" x14ac:dyDescent="0.25"/>
  <cols>
    <col min="1" max="1" width="12.5703125" style="6" customWidth="1"/>
    <col min="2" max="2" width="13" style="6" customWidth="1"/>
    <col min="3" max="3" width="18.7109375" style="6" customWidth="1"/>
    <col min="4" max="4" width="14.140625" style="6" customWidth="1"/>
    <col min="5" max="5" width="19.85546875" style="6" customWidth="1"/>
    <col min="6" max="6" width="4.5703125" style="5" customWidth="1"/>
    <col min="7" max="7" width="14" style="5" customWidth="1"/>
    <col min="8" max="16384" width="9.140625" style="6"/>
  </cols>
  <sheetData>
    <row r="1" spans="1:8" x14ac:dyDescent="0.25">
      <c r="A1" s="26" t="s">
        <v>30</v>
      </c>
    </row>
    <row r="2" spans="1:8" x14ac:dyDescent="0.25">
      <c r="A2" s="6" t="s">
        <v>69</v>
      </c>
      <c r="B2" s="26">
        <v>0.03</v>
      </c>
    </row>
    <row r="3" spans="1:8" x14ac:dyDescent="0.25">
      <c r="A3" s="6" t="s">
        <v>24</v>
      </c>
      <c r="B3" s="26">
        <v>0.06</v>
      </c>
      <c r="E3" s="6" t="s">
        <v>21</v>
      </c>
      <c r="F3" s="5" t="s">
        <v>22</v>
      </c>
      <c r="H3" s="6" t="s">
        <v>45</v>
      </c>
    </row>
    <row r="4" spans="1:8" x14ac:dyDescent="0.25">
      <c r="E4" s="6" t="s">
        <v>57</v>
      </c>
      <c r="F4" s="20" t="s">
        <v>58</v>
      </c>
      <c r="G4" s="5" t="s">
        <v>90</v>
      </c>
      <c r="H4" s="65">
        <v>0.16200000000000001</v>
      </c>
    </row>
    <row r="5" spans="1:8" x14ac:dyDescent="0.25">
      <c r="B5" s="28" t="s">
        <v>22</v>
      </c>
      <c r="C5" s="28" t="s">
        <v>46</v>
      </c>
      <c r="E5" s="6" t="s">
        <v>60</v>
      </c>
      <c r="F5" s="20" t="s">
        <v>25</v>
      </c>
      <c r="G5" s="5" t="s">
        <v>85</v>
      </c>
      <c r="H5" s="65">
        <v>0.126</v>
      </c>
    </row>
    <row r="6" spans="1:8" x14ac:dyDescent="0.25">
      <c r="B6" s="66">
        <v>0</v>
      </c>
      <c r="C6" s="53">
        <f t="shared" ref="C6:C11" si="0">100*($B$2+B6*$B$3)</f>
        <v>3</v>
      </c>
      <c r="E6" s="6" t="s">
        <v>62</v>
      </c>
      <c r="F6" s="20" t="s">
        <v>61</v>
      </c>
      <c r="G6" s="5" t="s">
        <v>89</v>
      </c>
      <c r="H6" s="65">
        <v>0.10199999999999999</v>
      </c>
    </row>
    <row r="7" spans="1:8" x14ac:dyDescent="0.25">
      <c r="A7" s="6" t="s">
        <v>0</v>
      </c>
      <c r="B7" s="66">
        <v>0.5</v>
      </c>
      <c r="C7" s="53">
        <f t="shared" si="0"/>
        <v>6</v>
      </c>
      <c r="E7" s="6" t="s">
        <v>59</v>
      </c>
      <c r="F7" s="20" t="s">
        <v>23</v>
      </c>
      <c r="G7" s="5" t="s">
        <v>86</v>
      </c>
      <c r="H7" s="65">
        <v>0.09</v>
      </c>
    </row>
    <row r="8" spans="1:8" x14ac:dyDescent="0.25">
      <c r="B8" s="66">
        <v>1</v>
      </c>
      <c r="C8" s="53">
        <f t="shared" si="0"/>
        <v>9</v>
      </c>
      <c r="E8" s="6" t="s">
        <v>63</v>
      </c>
      <c r="F8" s="5">
        <v>0.6</v>
      </c>
      <c r="G8" s="5" t="s">
        <v>87</v>
      </c>
      <c r="H8" s="65">
        <v>6.6000000000000003E-2</v>
      </c>
    </row>
    <row r="9" spans="1:8" x14ac:dyDescent="0.25">
      <c r="B9" s="66">
        <v>1.5</v>
      </c>
      <c r="C9" s="53">
        <f t="shared" si="0"/>
        <v>12</v>
      </c>
      <c r="E9" s="6" t="s">
        <v>65</v>
      </c>
      <c r="F9" s="20" t="s">
        <v>66</v>
      </c>
      <c r="G9" s="5" t="s">
        <v>88</v>
      </c>
      <c r="H9" s="65">
        <v>3.5999999999999997E-2</v>
      </c>
    </row>
    <row r="10" spans="1:8" x14ac:dyDescent="0.25">
      <c r="B10" s="66">
        <v>2</v>
      </c>
      <c r="C10" s="53">
        <f t="shared" si="0"/>
        <v>15</v>
      </c>
    </row>
    <row r="11" spans="1:8" ht="15.75" thickBot="1" x14ac:dyDescent="0.3">
      <c r="B11" s="67">
        <v>2.5</v>
      </c>
      <c r="C11" s="54">
        <f t="shared" si="0"/>
        <v>18</v>
      </c>
    </row>
    <row r="12" spans="1:8" ht="15.75" thickTop="1" x14ac:dyDescent="0.25"/>
    <row r="29" spans="4:6" x14ac:dyDescent="0.25">
      <c r="F29" s="5" t="s">
        <v>0</v>
      </c>
    </row>
    <row r="30" spans="4:6" x14ac:dyDescent="0.25">
      <c r="E30" s="6" t="s">
        <v>0</v>
      </c>
    </row>
    <row r="31" spans="4:6" x14ac:dyDescent="0.25">
      <c r="D31" s="6" t="s">
        <v>0</v>
      </c>
    </row>
  </sheetData>
  <phoneticPr fontId="1" type="noConversion"/>
  <pageMargins left="0.75" right="0.75" top="1" bottom="1" header="0.5" footer="0.5"/>
  <pageSetup paperSize="9"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8</vt:i4>
      </vt:variant>
    </vt:vector>
  </HeadingPairs>
  <TitlesOfParts>
    <vt:vector size="8" baseType="lpstr">
      <vt:lpstr>Tabell 7.1</vt:lpstr>
      <vt:lpstr>Tabell 7.2</vt:lpstr>
      <vt:lpstr>Tabell 7.3</vt:lpstr>
      <vt:lpstr>Tabell 7.4</vt:lpstr>
      <vt:lpstr>Tabell 7.6</vt:lpstr>
      <vt:lpstr>Figur 7.1</vt:lpstr>
      <vt:lpstr>Figur 7.3</vt:lpstr>
      <vt:lpstr>Figur 7.4</vt:lpstr>
    </vt:vector>
  </TitlesOfParts>
  <Company>BI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Øyvind Bøhren</dc:creator>
  <cp:lastModifiedBy>Malgorzata Golinska</cp:lastModifiedBy>
  <cp:lastPrinted>2008-07-15T14:08:17Z</cp:lastPrinted>
  <dcterms:created xsi:type="dcterms:W3CDTF">2007-01-01T19:46:20Z</dcterms:created>
  <dcterms:modified xsi:type="dcterms:W3CDTF">2019-12-19T10:12:45Z</dcterms:modified>
</cp:coreProperties>
</file>