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6135" windowHeight="477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Per Ivar Gj?rum</author>
  </authors>
  <commentList>
    <comment ref="B4" authorId="0">
      <text>
        <r>
          <rPr>
            <sz val="8"/>
            <rFont val="Tahoma"/>
            <family val="2"/>
          </rPr>
          <t xml:space="preserve">Investeringsbeløp ekslusiv dokumentavgift
</t>
        </r>
      </text>
    </comment>
    <comment ref="B6" authorId="0">
      <text>
        <r>
          <rPr>
            <sz val="8"/>
            <rFont val="Tahoma"/>
            <family val="2"/>
          </rPr>
          <t>Låneopptak
Rentesats angis i celle J6
Løpetid angis i celle H6
Avdragsprofil angis i celle I6</t>
        </r>
      </text>
    </comment>
    <comment ref="G4" authorId="0">
      <text>
        <r>
          <rPr>
            <sz val="8"/>
            <rFont val="Tahoma"/>
            <family val="2"/>
          </rPr>
          <t xml:space="preserve">Forventet salgsverdi med årlig verdistigning som angitt i celle J4, fratrukket salgsutbetalinger i celle H4.
</t>
        </r>
      </text>
    </comment>
    <comment ref="H4" authorId="0">
      <text>
        <r>
          <rPr>
            <sz val="8"/>
            <rFont val="Tahoma"/>
            <family val="2"/>
          </rPr>
          <t xml:space="preserve">Utbetalinger i forbindelse med salget
</t>
        </r>
      </text>
    </comment>
    <comment ref="J4" authorId="0">
      <text>
        <r>
          <rPr>
            <sz val="8"/>
            <rFont val="Tahoma"/>
            <family val="2"/>
          </rPr>
          <t>Årlig verdistigning bolig</t>
        </r>
      </text>
    </comment>
    <comment ref="G6" authorId="0">
      <text>
        <r>
          <rPr>
            <sz val="8"/>
            <rFont val="Tahoma"/>
            <family val="2"/>
          </rPr>
          <t xml:space="preserve">Restlån innfris ved planperiodens slutt
</t>
        </r>
      </text>
    </comment>
    <comment ref="H19" authorId="0">
      <text>
        <r>
          <rPr>
            <sz val="8"/>
            <rFont val="Tahoma"/>
            <family val="2"/>
          </rPr>
          <t xml:space="preserve">Husleie kroner pr. beboer pr. måned
</t>
        </r>
      </text>
    </comment>
    <comment ref="I19" authorId="0">
      <text>
        <r>
          <rPr>
            <sz val="8"/>
            <rFont val="Tahoma"/>
            <family val="2"/>
          </rPr>
          <t xml:space="preserve">Antall beboere, inklusiv eier </t>
        </r>
      </text>
    </comment>
    <comment ref="J19" authorId="0">
      <text>
        <r>
          <rPr>
            <sz val="8"/>
            <rFont val="Tahoma"/>
            <family val="2"/>
          </rPr>
          <t xml:space="preserve">Årlig økning i husleie
</t>
        </r>
      </text>
    </comment>
    <comment ref="J20" authorId="0">
      <text>
        <r>
          <rPr>
            <sz val="8"/>
            <rFont val="Tahoma"/>
            <family val="2"/>
          </rPr>
          <t xml:space="preserve">Årlig økning i driftskostnader
</t>
        </r>
      </text>
    </comment>
    <comment ref="A20" authorId="0">
      <text>
        <r>
          <rPr>
            <sz val="8"/>
            <rFont val="Tahoma"/>
            <family val="2"/>
          </rPr>
          <t xml:space="preserve">Spesifisert i B27-31
</t>
        </r>
      </text>
    </comment>
    <comment ref="B3" authorId="0">
      <text>
        <r>
          <rPr>
            <sz val="8"/>
            <rFont val="Tahoma"/>
            <family val="2"/>
          </rPr>
          <t xml:space="preserve">Startår
</t>
        </r>
      </text>
    </comment>
    <comment ref="H6" authorId="0">
      <text>
        <r>
          <rPr>
            <sz val="9"/>
            <rFont val="Tahoma"/>
            <family val="2"/>
          </rPr>
          <t xml:space="preserve">Lånets løpetid i år
</t>
        </r>
      </text>
    </comment>
    <comment ref="I6" authorId="0">
      <text>
        <r>
          <rPr>
            <sz val="9"/>
            <rFont val="Tahoma"/>
            <family val="2"/>
          </rPr>
          <t>1 hvis annuitetslån (sum renter og avdrag hvert år konstant)
2 hvis fastavdragslån (likt avdrag hvert år)</t>
        </r>
      </text>
    </comment>
    <comment ref="J6" authorId="0">
      <text>
        <r>
          <rPr>
            <sz val="9"/>
            <rFont val="Tahoma"/>
            <family val="2"/>
          </rPr>
          <t xml:space="preserve">Nominell lånerente
</t>
        </r>
      </text>
    </comment>
    <comment ref="J18" authorId="0">
      <text>
        <r>
          <rPr>
            <sz val="9"/>
            <rFont val="Tahoma"/>
            <family val="2"/>
          </rPr>
          <t>Skattesats. Kapitalinntekter og 
-kostnader.</t>
        </r>
      </text>
    </comment>
    <comment ref="I22" authorId="0">
      <text>
        <r>
          <rPr>
            <sz val="9"/>
            <rFont val="Tahoma"/>
            <family val="2"/>
          </rPr>
          <t xml:space="preserve">1 hvis utleien og salgsgevinst er skattepliktig
0 hvis utleien og salgsgevinst ikke er skattepliktig
</t>
        </r>
      </text>
    </comment>
    <comment ref="J5" authorId="0">
      <text>
        <r>
          <rPr>
            <sz val="9"/>
            <rFont val="Tahoma"/>
            <family val="2"/>
          </rPr>
          <t xml:space="preserve">Dokumentavgift ved kjøp
</t>
        </r>
      </text>
    </comment>
    <comment ref="B5" authorId="0">
      <text>
        <r>
          <rPr>
            <sz val="9"/>
            <rFont val="Tahoma"/>
            <family val="2"/>
          </rPr>
          <t xml:space="preserve">Investering multiplisert med avgiftssats i celle J5
</t>
        </r>
      </text>
    </comment>
    <comment ref="J25" authorId="0">
      <text>
        <r>
          <rPr>
            <sz val="9"/>
            <rFont val="Tahoma"/>
            <family val="2"/>
          </rPr>
          <t>Gjennomsnittlig prosentvis avkastning pr. år. Dette kalles investeringens internrente og forklares i kapittel 4</t>
        </r>
      </text>
    </comment>
    <comment ref="A25" authorId="0">
      <text>
        <r>
          <rPr>
            <sz val="9"/>
            <rFont val="Tahoma"/>
            <family val="2"/>
          </rPr>
          <t xml:space="preserve">Tallene i denne linjen viser likviditetsvirkningen for eier av leiligheten etter at besparelse ved alternativ husleie er godskrevet prosjektet (linje 24)
</t>
        </r>
      </text>
    </comment>
    <comment ref="J24" authorId="0">
      <text>
        <r>
          <rPr>
            <sz val="9"/>
            <rFont val="Tahoma"/>
            <family val="2"/>
          </rPr>
          <t xml:space="preserve">Merhusleie for eier på grunn av bedre standard på egen enhet
</t>
        </r>
      </text>
    </comment>
    <comment ref="A1" authorId="0">
      <text>
        <r>
          <rPr>
            <sz val="9"/>
            <rFont val="Tahoma"/>
            <family val="2"/>
          </rPr>
          <t xml:space="preserve">Dette regnearket kan brukes om du vurderer å kjøpe egen bolig, for eksempel i studietiden. Det er valgt en planhorisont tilsvarende normert studietid frem til mastergrad. 
Inputverdier er angitt med fet skrifttype. Mange av verdiene er forklart ved kommentarer til cellen (markert ved rød trekant). Du kan få nærmere forklaring på regnearket ved å se på demonstrasjonsfilen.
</t>
        </r>
      </text>
    </comment>
  </commentList>
</comments>
</file>

<file path=xl/sharedStrings.xml><?xml version="1.0" encoding="utf-8"?>
<sst xmlns="http://schemas.openxmlformats.org/spreadsheetml/2006/main" count="40" uniqueCount="32">
  <si>
    <t>Lån</t>
  </si>
  <si>
    <t>Renter</t>
  </si>
  <si>
    <t>Restlån</t>
  </si>
  <si>
    <t>Husleie leietakere</t>
  </si>
  <si>
    <t>Spart egen husleie</t>
  </si>
  <si>
    <t>Vedlikehold</t>
  </si>
  <si>
    <t>Elektrisitet</t>
  </si>
  <si>
    <t>Forsikring</t>
  </si>
  <si>
    <t>Annet</t>
  </si>
  <si>
    <t>Sum</t>
  </si>
  <si>
    <t>Investering</t>
  </si>
  <si>
    <t>Avdrag</t>
  </si>
  <si>
    <t>år</t>
  </si>
  <si>
    <t xml:space="preserve">lån </t>
  </si>
  <si>
    <t>Annuitet</t>
  </si>
  <si>
    <t>Rente</t>
  </si>
  <si>
    <t>Serielån</t>
  </si>
  <si>
    <t>Forskjell avdrag</t>
  </si>
  <si>
    <t>Driftsbudsjett</t>
  </si>
  <si>
    <t>År</t>
  </si>
  <si>
    <t>Les dette</t>
  </si>
  <si>
    <t>Restlån annuitet</t>
  </si>
  <si>
    <t>Årlig beløp</t>
  </si>
  <si>
    <t>Fastavdrag</t>
  </si>
  <si>
    <t>Restlån fastavdrag</t>
  </si>
  <si>
    <t>Spart skatt renter</t>
  </si>
  <si>
    <t>Skattbart resultat</t>
  </si>
  <si>
    <t>Skatt på resultat</t>
  </si>
  <si>
    <t>Kontantstrøm</t>
  </si>
  <si>
    <t>Dokumentavgift</t>
  </si>
  <si>
    <t>Skatt på salgsgevinst</t>
  </si>
  <si>
    <t>Driftskostnader</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</si>
</sst>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_(* #,##0.0_);_(* \(#,##0.0\);_(* &quot;-&quot;??_);_(@_)"/>
    <numFmt numFmtId="174" formatCode="_(* #,##0_);_(* \(#,##0\);_(* &quot;-&quot;??_);_(@_)"/>
    <numFmt numFmtId="175" formatCode="0.0\ %"/>
    <numFmt numFmtId="176" formatCode="_(* #,##0.000_);_(* \(#,##0.000\);_(* &quot;-&quot;??_);_(@_)"/>
    <numFmt numFmtId="177" formatCode="0.0000"/>
    <numFmt numFmtId="178" formatCode="0.000"/>
  </numFmts>
  <fonts count="42">
    <font>
      <sz val="10"/>
      <name val="Arial"/>
      <family val="0"/>
    </font>
    <font>
      <sz val="8"/>
      <name val="Arial"/>
      <family val="2"/>
    </font>
    <font>
      <b/>
      <sz val="10"/>
      <name val="Arial"/>
      <family val="2"/>
    </font>
    <font>
      <sz val="8"/>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i/>
      <sz val="10"/>
      <color indexed="53"/>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i/>
      <sz val="10"/>
      <color theme="9" tint="-0.24993999302387238"/>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3" applyNumberFormat="0" applyAlignment="0" applyProtection="0"/>
    <xf numFmtId="0" fontId="0" fillId="25" borderId="4" applyNumberFormat="0" applyFont="0" applyAlignment="0" applyProtection="0"/>
    <xf numFmtId="0" fontId="32" fillId="26"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9" applyNumberFormat="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cellStyleXfs>
  <cellXfs count="18">
    <xf numFmtId="0" fontId="0" fillId="0" borderId="0" xfId="0" applyAlignment="1">
      <alignment/>
    </xf>
    <xf numFmtId="9" fontId="0" fillId="0" borderId="0" xfId="0" applyNumberFormat="1" applyAlignment="1">
      <alignment/>
    </xf>
    <xf numFmtId="172" fontId="0" fillId="0" borderId="0" xfId="0" applyNumberFormat="1" applyAlignment="1">
      <alignment/>
    </xf>
    <xf numFmtId="175" fontId="0" fillId="0" borderId="0" xfId="0" applyNumberFormat="1" applyAlignment="1">
      <alignment/>
    </xf>
    <xf numFmtId="0" fontId="2" fillId="0" borderId="0" xfId="0" applyFont="1" applyAlignment="1">
      <alignment/>
    </xf>
    <xf numFmtId="9" fontId="2" fillId="0" borderId="0" xfId="0" applyNumberFormat="1" applyFont="1" applyAlignment="1">
      <alignment/>
    </xf>
    <xf numFmtId="1" fontId="0" fillId="0" borderId="0" xfId="49" applyNumberFormat="1" applyFont="1" applyAlignment="1">
      <alignment/>
    </xf>
    <xf numFmtId="3" fontId="0" fillId="0" borderId="0" xfId="0" applyNumberFormat="1" applyAlignment="1">
      <alignment/>
    </xf>
    <xf numFmtId="4" fontId="0" fillId="0" borderId="0" xfId="0" applyNumberFormat="1" applyAlignment="1">
      <alignment/>
    </xf>
    <xf numFmtId="0" fontId="0" fillId="0" borderId="0" xfId="0" applyAlignment="1">
      <alignment horizontal="center"/>
    </xf>
    <xf numFmtId="0" fontId="0" fillId="0" borderId="0" xfId="0" applyFont="1" applyAlignment="1">
      <alignment/>
    </xf>
    <xf numFmtId="175" fontId="2" fillId="0" borderId="0" xfId="0" applyNumberFormat="1" applyFont="1" applyAlignment="1">
      <alignment/>
    </xf>
    <xf numFmtId="3" fontId="2" fillId="0" borderId="0" xfId="49" applyNumberFormat="1" applyFont="1" applyAlignment="1">
      <alignment/>
    </xf>
    <xf numFmtId="3" fontId="0" fillId="0" borderId="0" xfId="49" applyNumberFormat="1" applyFont="1" applyAlignment="1">
      <alignment/>
    </xf>
    <xf numFmtId="3" fontId="2" fillId="0" borderId="0" xfId="0" applyNumberFormat="1" applyFont="1" applyAlignment="1">
      <alignment/>
    </xf>
    <xf numFmtId="3" fontId="0" fillId="0" borderId="0" xfId="49" applyNumberFormat="1" applyFont="1" applyAlignment="1">
      <alignment/>
    </xf>
    <xf numFmtId="0" fontId="40" fillId="0" borderId="0" xfId="0" applyFont="1" applyAlignment="1">
      <alignment/>
    </xf>
    <xf numFmtId="3" fontId="40" fillId="0" borderId="0" xfId="49" applyNumberFormat="1" applyFont="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K32" sqref="K32"/>
    </sheetView>
  </sheetViews>
  <sheetFormatPr defaultColWidth="9.140625" defaultRowHeight="12.75" outlineLevelRow="1"/>
  <cols>
    <col min="1" max="1" width="18.57421875" style="0" customWidth="1"/>
    <col min="2" max="2" width="9.8515625" style="0" bestFit="1" customWidth="1"/>
    <col min="3" max="6" width="9.28125" style="0" bestFit="1" customWidth="1"/>
    <col min="7" max="7" width="8.57421875" style="0" customWidth="1"/>
    <col min="8" max="8" width="6.421875" style="0" customWidth="1"/>
    <col min="9" max="9" width="5.57421875" style="0" customWidth="1"/>
    <col min="10" max="10" width="6.57421875" style="0" customWidth="1"/>
  </cols>
  <sheetData>
    <row r="1" ht="12.75">
      <c r="A1" t="s">
        <v>20</v>
      </c>
    </row>
    <row r="2" ht="12.75">
      <c r="E2" s="9" t="s">
        <v>19</v>
      </c>
    </row>
    <row r="3" spans="2:7" ht="12.75">
      <c r="B3" s="4">
        <v>2009</v>
      </c>
      <c r="C3">
        <f>B3+1</f>
        <v>2010</v>
      </c>
      <c r="D3">
        <f>C3+1</f>
        <v>2011</v>
      </c>
      <c r="E3">
        <f>D3+1</f>
        <v>2012</v>
      </c>
      <c r="F3">
        <f>E3+1</f>
        <v>2013</v>
      </c>
      <c r="G3">
        <f>F3+1</f>
        <v>2014</v>
      </c>
    </row>
    <row r="4" spans="1:10" ht="12.75">
      <c r="A4" t="s">
        <v>10</v>
      </c>
      <c r="B4" s="12">
        <v>-3100</v>
      </c>
      <c r="C4" s="13"/>
      <c r="D4" s="13"/>
      <c r="E4" s="13"/>
      <c r="F4" s="13"/>
      <c r="G4" s="13">
        <f>-B4*(1+J4)^5-H4</f>
        <v>3681.623997440001</v>
      </c>
      <c r="H4" s="14">
        <v>90</v>
      </c>
      <c r="J4" s="11">
        <v>0.04</v>
      </c>
    </row>
    <row r="5" spans="1:10" ht="12.75">
      <c r="A5" s="10" t="s">
        <v>29</v>
      </c>
      <c r="B5" s="15">
        <f>B4*J5</f>
        <v>-77.5</v>
      </c>
      <c r="C5" s="13"/>
      <c r="D5" s="13"/>
      <c r="E5" s="13"/>
      <c r="F5" s="13"/>
      <c r="G5" s="13"/>
      <c r="H5" s="14"/>
      <c r="J5" s="11">
        <v>0.025</v>
      </c>
    </row>
    <row r="6" spans="1:10" ht="12.75">
      <c r="A6" t="s">
        <v>0</v>
      </c>
      <c r="B6" s="12">
        <v>2700</v>
      </c>
      <c r="C6" s="13"/>
      <c r="D6" s="13"/>
      <c r="E6" s="13"/>
      <c r="F6" s="13"/>
      <c r="G6" s="13">
        <f>IF(I6=1,-G11,-G14)</f>
        <v>-2475.4445639003097</v>
      </c>
      <c r="H6" s="14">
        <v>30</v>
      </c>
      <c r="I6" s="4">
        <v>1</v>
      </c>
      <c r="J6" s="11">
        <v>0.05</v>
      </c>
    </row>
    <row r="7" spans="1:10" ht="12.75" hidden="1" outlineLevel="1">
      <c r="A7" s="4" t="s">
        <v>14</v>
      </c>
      <c r="B7" s="12"/>
      <c r="C7" s="13"/>
      <c r="D7" s="13"/>
      <c r="E7" s="13"/>
      <c r="F7" s="13"/>
      <c r="G7" s="13"/>
      <c r="H7" s="14"/>
      <c r="J7" s="3"/>
    </row>
    <row r="8" spans="1:10" ht="12.75" hidden="1" outlineLevel="1">
      <c r="A8" t="s">
        <v>22</v>
      </c>
      <c r="B8" s="12"/>
      <c r="C8" s="13">
        <f>PMT($J$6,$H$6,$B$6)</f>
        <v>-175.63887471674676</v>
      </c>
      <c r="D8" s="13">
        <f>PMT($J$6,$H$6,$B$6)</f>
        <v>-175.63887471674676</v>
      </c>
      <c r="E8" s="13">
        <f>PMT($J$6,$H$6,$B$6)</f>
        <v>-175.63887471674676</v>
      </c>
      <c r="F8" s="13">
        <f>PMT($J$6,$H$6,$B$6)</f>
        <v>-175.63887471674676</v>
      </c>
      <c r="G8" s="13">
        <f>PMT($J$6,$H$6,$B$6)</f>
        <v>-175.63887471674676</v>
      </c>
      <c r="H8" s="14"/>
      <c r="J8" s="3"/>
    </row>
    <row r="9" spans="1:10" ht="12.75" hidden="1" outlineLevel="1">
      <c r="A9" t="s">
        <v>15</v>
      </c>
      <c r="B9" s="12"/>
      <c r="C9" s="13">
        <f>-B11*$J$6</f>
        <v>-135</v>
      </c>
      <c r="D9" s="13">
        <f>-C11*$J$6</f>
        <v>-132.96805626416267</v>
      </c>
      <c r="E9" s="13">
        <f>-D11*$J$6</f>
        <v>-130.83451534153346</v>
      </c>
      <c r="F9" s="13">
        <f>-E11*$J$6</f>
        <v>-128.59429737277281</v>
      </c>
      <c r="G9" s="13">
        <f>-F11*$J$6</f>
        <v>-126.24206850557412</v>
      </c>
      <c r="H9" s="14"/>
      <c r="J9" s="3"/>
    </row>
    <row r="10" spans="1:10" ht="12.75" hidden="1" outlineLevel="1">
      <c r="A10" s="10" t="s">
        <v>11</v>
      </c>
      <c r="B10" s="12"/>
      <c r="C10" s="13">
        <f>C8-C9</f>
        <v>-40.638874716746756</v>
      </c>
      <c r="D10" s="13">
        <f>D8-D9</f>
        <v>-42.670818452584086</v>
      </c>
      <c r="E10" s="13">
        <f>E8-E9</f>
        <v>-44.804359375213295</v>
      </c>
      <c r="F10" s="13">
        <f>F8-F9</f>
        <v>-47.04457734397394</v>
      </c>
      <c r="G10" s="13">
        <f>G8-G9</f>
        <v>-49.39680621117263</v>
      </c>
      <c r="H10" s="14"/>
      <c r="J10" s="3"/>
    </row>
    <row r="11" spans="1:10" ht="12.75" hidden="1" outlineLevel="1">
      <c r="A11" t="s">
        <v>21</v>
      </c>
      <c r="B11" s="15">
        <f>B6</f>
        <v>2700</v>
      </c>
      <c r="C11" s="13">
        <f>B11+C10</f>
        <v>2659.3611252832534</v>
      </c>
      <c r="D11" s="13">
        <f>C11+D10</f>
        <v>2616.690306830669</v>
      </c>
      <c r="E11" s="13">
        <f>D11+E10</f>
        <v>2571.885947455456</v>
      </c>
      <c r="F11" s="13">
        <f>E11+F10</f>
        <v>2524.8413701114823</v>
      </c>
      <c r="G11" s="13">
        <f>F11+G10</f>
        <v>2475.4445639003097</v>
      </c>
      <c r="H11" s="14"/>
      <c r="J11" s="3"/>
    </row>
    <row r="12" spans="1:10" ht="12.75" hidden="1" outlineLevel="1">
      <c r="A12" s="4" t="s">
        <v>23</v>
      </c>
      <c r="B12" s="15"/>
      <c r="C12" s="13"/>
      <c r="D12" s="13"/>
      <c r="E12" s="13"/>
      <c r="F12" s="13"/>
      <c r="G12" s="13"/>
      <c r="H12" s="14"/>
      <c r="J12" s="3"/>
    </row>
    <row r="13" spans="1:10" ht="12.75" hidden="1" outlineLevel="1">
      <c r="A13" s="10" t="s">
        <v>11</v>
      </c>
      <c r="B13" s="15"/>
      <c r="C13" s="13">
        <f>-$B$11/$H$6</f>
        <v>-90</v>
      </c>
      <c r="D13" s="13">
        <f>-$B$11/$H$6</f>
        <v>-90</v>
      </c>
      <c r="E13" s="13">
        <f>-$B$11/$H$6</f>
        <v>-90</v>
      </c>
      <c r="F13" s="13">
        <f>-$B$11/$H$6</f>
        <v>-90</v>
      </c>
      <c r="G13" s="13">
        <f>-$B$11/$H$6</f>
        <v>-90</v>
      </c>
      <c r="H13" s="14"/>
      <c r="J13" s="3"/>
    </row>
    <row r="14" spans="1:10" ht="12.75" hidden="1" outlineLevel="1">
      <c r="A14" s="10" t="s">
        <v>24</v>
      </c>
      <c r="B14" s="15">
        <f>B11</f>
        <v>2700</v>
      </c>
      <c r="C14" s="13">
        <f>B14+C13</f>
        <v>2610</v>
      </c>
      <c r="D14" s="13">
        <f>C14+D13</f>
        <v>2520</v>
      </c>
      <c r="E14" s="13">
        <f>D14+E13</f>
        <v>2430</v>
      </c>
      <c r="F14" s="13">
        <f>E14+F13</f>
        <v>2340</v>
      </c>
      <c r="G14" s="13">
        <f>F14+G13</f>
        <v>2250</v>
      </c>
      <c r="H14" s="14"/>
      <c r="J14" s="3"/>
    </row>
    <row r="15" spans="1:10" ht="12.75" hidden="1" outlineLevel="1">
      <c r="A15" s="10" t="s">
        <v>15</v>
      </c>
      <c r="B15" s="15"/>
      <c r="C15" s="13">
        <f>-C14*$J$6</f>
        <v>-130.5</v>
      </c>
      <c r="D15" s="13">
        <f>-D14*$J$6</f>
        <v>-126</v>
      </c>
      <c r="E15" s="13">
        <f>-E14*$J$6</f>
        <v>-121.5</v>
      </c>
      <c r="F15" s="13">
        <f>-F14*$J$6</f>
        <v>-117</v>
      </c>
      <c r="G15" s="13">
        <f>-G14*$J$6</f>
        <v>-112.5</v>
      </c>
      <c r="H15" s="14"/>
      <c r="J15" s="3"/>
    </row>
    <row r="16" spans="1:10" ht="12.75" collapsed="1">
      <c r="A16" t="s">
        <v>11</v>
      </c>
      <c r="B16" s="13"/>
      <c r="C16" s="13">
        <f>IF($I$6=1,C10,C13)</f>
        <v>-40.638874716746756</v>
      </c>
      <c r="D16" s="13">
        <f>IF($I$6=1,D10,D13)</f>
        <v>-42.670818452584086</v>
      </c>
      <c r="E16" s="13">
        <f>IF($I$6=1,E10,E13)</f>
        <v>-44.804359375213295</v>
      </c>
      <c r="F16" s="13">
        <f>IF($I$6=1,F10,F13)</f>
        <v>-47.04457734397394</v>
      </c>
      <c r="G16" s="13">
        <f>IF($I$6=1,G10,G13)</f>
        <v>-49.39680621117263</v>
      </c>
      <c r="H16" s="7"/>
      <c r="J16" s="11"/>
    </row>
    <row r="17" spans="1:10" ht="12.75">
      <c r="A17" t="s">
        <v>1</v>
      </c>
      <c r="B17" s="13"/>
      <c r="C17" s="13">
        <f>IF($I$6=1,C9,C15)</f>
        <v>-135</v>
      </c>
      <c r="D17" s="13">
        <f>IF($I$6=1,D9,D15)</f>
        <v>-132.96805626416267</v>
      </c>
      <c r="E17" s="13">
        <f>IF($I$6=1,E9,E15)</f>
        <v>-130.83451534153346</v>
      </c>
      <c r="F17" s="13">
        <f>IF($I$6=1,F9,F15)</f>
        <v>-128.59429737277281</v>
      </c>
      <c r="G17" s="13">
        <f>IF($I$6=1,G9,G15)</f>
        <v>-126.24206850557412</v>
      </c>
      <c r="H17" s="7"/>
      <c r="J17" s="11"/>
    </row>
    <row r="18" spans="1:10" ht="12.75">
      <c r="A18" s="10" t="s">
        <v>25</v>
      </c>
      <c r="B18" s="13"/>
      <c r="C18" s="13">
        <f>-C17*$J$18</f>
        <v>37.800000000000004</v>
      </c>
      <c r="D18" s="13">
        <f>-D17*$J$18</f>
        <v>37.23105575396555</v>
      </c>
      <c r="E18" s="13">
        <f>-E17*$J$18</f>
        <v>36.63366429562937</v>
      </c>
      <c r="F18" s="13">
        <f>-F17*$J$18</f>
        <v>36.00640326437639</v>
      </c>
      <c r="G18" s="13">
        <f>-G17*$J$18</f>
        <v>35.34777918156076</v>
      </c>
      <c r="H18" s="7"/>
      <c r="J18" s="11">
        <v>0.28</v>
      </c>
    </row>
    <row r="19" spans="1:10" ht="12.75">
      <c r="A19" t="s">
        <v>3</v>
      </c>
      <c r="B19" s="13">
        <f aca="true" t="shared" si="0" ref="B19:G19">$H$19*($I$19-1)*12*((1+$J$19)^(B3-$B$3))/1000</f>
        <v>126</v>
      </c>
      <c r="C19" s="13">
        <f t="shared" si="0"/>
        <v>129.78</v>
      </c>
      <c r="D19" s="13">
        <f t="shared" si="0"/>
        <v>133.6734</v>
      </c>
      <c r="E19" s="13">
        <f t="shared" si="0"/>
        <v>137.683602</v>
      </c>
      <c r="F19" s="13">
        <f t="shared" si="0"/>
        <v>141.81411006</v>
      </c>
      <c r="G19" s="13">
        <f t="shared" si="0"/>
        <v>146.06853336179998</v>
      </c>
      <c r="H19" s="14">
        <v>3500</v>
      </c>
      <c r="I19" s="4">
        <v>4</v>
      </c>
      <c r="J19" s="11">
        <v>0.03</v>
      </c>
    </row>
    <row r="20" spans="1:10" ht="12.75">
      <c r="A20" s="10" t="s">
        <v>31</v>
      </c>
      <c r="B20" s="15">
        <f>-B33</f>
        <v>-74</v>
      </c>
      <c r="C20" s="13">
        <f>$B20*(1+$J20)^(C3-$B3)</f>
        <v>-77.7</v>
      </c>
      <c r="D20" s="13">
        <f>$B20*(1+$J20)^(D3-$B3)</f>
        <v>-81.58500000000001</v>
      </c>
      <c r="E20" s="13">
        <f>$B20*(1+$J20)^(E3-$B3)</f>
        <v>-85.66425000000001</v>
      </c>
      <c r="F20" s="13">
        <f>$B20*(1+$J20)^(F3-$B3)</f>
        <v>-89.9474625</v>
      </c>
      <c r="G20" s="13">
        <f>$B20*(1+$J20)^(G3-$B3)</f>
        <v>-94.44483562500001</v>
      </c>
      <c r="H20" s="7"/>
      <c r="I20" s="4"/>
      <c r="J20" s="11">
        <v>0.05</v>
      </c>
    </row>
    <row r="21" spans="1:10" ht="12.75">
      <c r="A21" s="10" t="s">
        <v>26</v>
      </c>
      <c r="B21" s="15">
        <f aca="true" t="shared" si="1" ref="B21:G21">B19+B20</f>
        <v>52</v>
      </c>
      <c r="C21" s="15">
        <f t="shared" si="1"/>
        <v>52.08</v>
      </c>
      <c r="D21" s="15">
        <f t="shared" si="1"/>
        <v>52.08839999999998</v>
      </c>
      <c r="E21" s="15">
        <f t="shared" si="1"/>
        <v>52.019352</v>
      </c>
      <c r="F21" s="15">
        <f t="shared" si="1"/>
        <v>51.86664755999999</v>
      </c>
      <c r="G21" s="15">
        <f t="shared" si="1"/>
        <v>51.62369773679997</v>
      </c>
      <c r="H21" s="7"/>
      <c r="J21" s="11"/>
    </row>
    <row r="22" spans="1:10" ht="12.75">
      <c r="A22" s="10" t="s">
        <v>27</v>
      </c>
      <c r="B22" s="15">
        <f aca="true" t="shared" si="2" ref="B22:G22">-B21*$J$18*$I$22</f>
        <v>-14.560000000000002</v>
      </c>
      <c r="C22" s="15">
        <f t="shared" si="2"/>
        <v>-14.582400000000002</v>
      </c>
      <c r="D22" s="15">
        <f t="shared" si="2"/>
        <v>-14.584751999999995</v>
      </c>
      <c r="E22" s="15">
        <f t="shared" si="2"/>
        <v>-14.565418560000001</v>
      </c>
      <c r="F22" s="15">
        <f t="shared" si="2"/>
        <v>-14.522661316799999</v>
      </c>
      <c r="G22" s="15">
        <f t="shared" si="2"/>
        <v>-14.454635366303993</v>
      </c>
      <c r="H22" s="7"/>
      <c r="I22" s="4">
        <v>1</v>
      </c>
      <c r="J22" s="11"/>
    </row>
    <row r="23" spans="1:10" ht="12.75">
      <c r="A23" s="10" t="s">
        <v>30</v>
      </c>
      <c r="B23" s="15"/>
      <c r="C23" s="15"/>
      <c r="D23" s="15"/>
      <c r="E23" s="15"/>
      <c r="F23" s="15"/>
      <c r="G23" s="15">
        <f>-(G4+B4)*J18*I22</f>
        <v>-162.85471928320027</v>
      </c>
      <c r="H23" s="7"/>
      <c r="J23" s="11"/>
    </row>
    <row r="24" spans="1:10" ht="12.75">
      <c r="A24" t="s">
        <v>4</v>
      </c>
      <c r="B24" s="13">
        <f aca="true" t="shared" si="3" ref="B24:G24">B19/($I$19-1)*(1+$J$24)</f>
        <v>54.6</v>
      </c>
      <c r="C24" s="13">
        <f t="shared" si="3"/>
        <v>56.238</v>
      </c>
      <c r="D24" s="13">
        <f t="shared" si="3"/>
        <v>57.92513999999999</v>
      </c>
      <c r="E24" s="13">
        <f t="shared" si="3"/>
        <v>59.662894200000004</v>
      </c>
      <c r="F24" s="13">
        <f t="shared" si="3"/>
        <v>61.452781026000004</v>
      </c>
      <c r="G24" s="13">
        <f t="shared" si="3"/>
        <v>63.29636445678</v>
      </c>
      <c r="H24" s="7"/>
      <c r="J24" s="5">
        <v>0.3</v>
      </c>
    </row>
    <row r="25" spans="1:10" ht="12.75">
      <c r="A25" s="16" t="s">
        <v>28</v>
      </c>
      <c r="B25" s="17">
        <f>B4+B5+B6+B16+B17+B18+B19+B20+B22+B24</f>
        <v>-385.46</v>
      </c>
      <c r="C25" s="17">
        <f>C4+C5+C6+C16+C17+C18+C19+C20+C22+C24</f>
        <v>-44.10327471674675</v>
      </c>
      <c r="D25" s="17">
        <f>D4+D5+D6+D16+D17+D18+D19+D20+D22+D24</f>
        <v>-42.979030962781245</v>
      </c>
      <c r="E25" s="17">
        <f>E4+E5+E6+E16+E17+E18+E19+E20+E22+E24</f>
        <v>-41.88838278111739</v>
      </c>
      <c r="F25" s="17">
        <f>F4+F5+F6+F16+F17+F18+F19+F20+F22+F24</f>
        <v>-40.83570418317037</v>
      </c>
      <c r="G25" s="17">
        <f>G4+G5+G6+G16+G17+G18+G19+G20+G22+G23+G24</f>
        <v>1003.4990455485812</v>
      </c>
      <c r="H25" s="7"/>
      <c r="J25" s="3">
        <f>IRR(B25:G25)</f>
        <v>0.14574977957969285</v>
      </c>
    </row>
    <row r="26" spans="1:7" ht="12.75">
      <c r="A26" s="10"/>
      <c r="B26" s="6"/>
      <c r="C26" s="6"/>
      <c r="D26" s="6"/>
      <c r="E26" s="6"/>
      <c r="F26" s="6"/>
      <c r="G26" s="6"/>
    </row>
    <row r="27" spans="1:10" ht="12.75">
      <c r="A27" t="s">
        <v>18</v>
      </c>
      <c r="C27" s="6"/>
      <c r="D27" s="6"/>
      <c r="E27" s="6"/>
      <c r="F27" s="6"/>
      <c r="G27" s="6"/>
      <c r="J27" s="3"/>
    </row>
    <row r="28" spans="1:6" ht="12.75">
      <c r="A28" t="s">
        <v>5</v>
      </c>
      <c r="B28" s="4">
        <v>15</v>
      </c>
      <c r="F28" s="6"/>
    </row>
    <row r="29" spans="1:2" ht="12.75">
      <c r="A29" t="s">
        <v>6</v>
      </c>
      <c r="B29" s="4">
        <v>30</v>
      </c>
    </row>
    <row r="30" spans="1:7" ht="12.75" hidden="1">
      <c r="A30" t="s">
        <v>7</v>
      </c>
      <c r="B30" s="4">
        <v>10</v>
      </c>
      <c r="C30">
        <f>B6+C16</f>
        <v>2659.3611252832534</v>
      </c>
      <c r="D30">
        <f>C30+D16</f>
        <v>2616.690306830669</v>
      </c>
      <c r="E30">
        <f>D30+E16</f>
        <v>2571.885947455456</v>
      </c>
      <c r="F30">
        <f>E30+F16</f>
        <v>2524.8413701114823</v>
      </c>
      <c r="G30">
        <f>F30+G16</f>
        <v>2475.4445639003097</v>
      </c>
    </row>
    <row r="31" spans="1:2" ht="12.75">
      <c r="A31" s="10" t="s">
        <v>7</v>
      </c>
      <c r="B31" s="4">
        <v>14</v>
      </c>
    </row>
    <row r="32" spans="1:10" ht="12.75">
      <c r="A32" t="s">
        <v>8</v>
      </c>
      <c r="B32" s="4">
        <v>5</v>
      </c>
      <c r="F32" s="1"/>
      <c r="G32" s="1"/>
      <c r="H32" s="1"/>
      <c r="I32" s="1"/>
      <c r="J32" s="1"/>
    </row>
    <row r="33" spans="1:10" ht="12.75">
      <c r="A33" t="s">
        <v>9</v>
      </c>
      <c r="B33">
        <f>SUM(B28:B32)</f>
        <v>74</v>
      </c>
      <c r="F33" s="7"/>
      <c r="G33" s="7"/>
      <c r="H33" s="7"/>
      <c r="I33" s="7"/>
      <c r="J33" s="7"/>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H4" sqref="H4"/>
    </sheetView>
  </sheetViews>
  <sheetFormatPr defaultColWidth="9.140625" defaultRowHeight="12.75"/>
  <sheetData>
    <row r="1" spans="1:7" ht="12.75">
      <c r="A1" t="s">
        <v>12</v>
      </c>
      <c r="B1" s="4">
        <v>2007</v>
      </c>
      <c r="C1">
        <f>B1+1</f>
        <v>2008</v>
      </c>
      <c r="D1">
        <f>C1+1</f>
        <v>2009</v>
      </c>
      <c r="E1">
        <f>D1+1</f>
        <v>2010</v>
      </c>
      <c r="F1">
        <f>E1+1</f>
        <v>2011</v>
      </c>
      <c r="G1">
        <f>F1+1</f>
        <v>2012</v>
      </c>
    </row>
    <row r="2" spans="1:2" ht="12.75">
      <c r="A2" t="s">
        <v>13</v>
      </c>
      <c r="B2">
        <v>1000</v>
      </c>
    </row>
    <row r="3" spans="1:9" ht="12.75">
      <c r="A3" t="s">
        <v>14</v>
      </c>
      <c r="C3" s="8">
        <f>PMT(H3,I3,B2)</f>
        <v>-72.64891149004718</v>
      </c>
      <c r="D3" s="8">
        <f>C3</f>
        <v>-72.64891149004718</v>
      </c>
      <c r="E3" s="8">
        <f>D3</f>
        <v>-72.64891149004718</v>
      </c>
      <c r="F3" s="8">
        <f>E3</f>
        <v>-72.64891149004718</v>
      </c>
      <c r="G3" s="8">
        <f>F3</f>
        <v>-72.64891149004718</v>
      </c>
      <c r="H3" s="1">
        <v>0.06</v>
      </c>
      <c r="I3">
        <v>30</v>
      </c>
    </row>
    <row r="4" spans="1:7" ht="12.75">
      <c r="A4" t="s">
        <v>15</v>
      </c>
      <c r="C4">
        <f>-H3*B2</f>
        <v>-60</v>
      </c>
      <c r="D4" s="2">
        <f>-$H3*C6</f>
        <v>-59.241065310597165</v>
      </c>
      <c r="E4" s="2">
        <f>-$H3*D6</f>
        <v>-58.43659453983016</v>
      </c>
      <c r="F4" s="2">
        <f>-$H3*E6</f>
        <v>-57.58385552281714</v>
      </c>
      <c r="G4" s="2">
        <f>-$H3*F6</f>
        <v>-56.67995216478334</v>
      </c>
    </row>
    <row r="5" spans="1:7" ht="12.75">
      <c r="A5" t="s">
        <v>11</v>
      </c>
      <c r="C5" s="8">
        <f>C3-C4</f>
        <v>-12.648911490047183</v>
      </c>
      <c r="D5" s="8">
        <f>D3-D4</f>
        <v>-13.407846179450019</v>
      </c>
      <c r="E5" s="8">
        <f>E3-E4</f>
        <v>-14.212316950217023</v>
      </c>
      <c r="F5" s="8">
        <f>F3-F4</f>
        <v>-15.065055967230045</v>
      </c>
      <c r="G5" s="8">
        <f>G3-G4</f>
        <v>-15.968959325263846</v>
      </c>
    </row>
    <row r="6" spans="1:7" ht="12.75">
      <c r="A6" t="s">
        <v>2</v>
      </c>
      <c r="C6" s="8">
        <f>B2+C5</f>
        <v>987.3510885099528</v>
      </c>
      <c r="D6" s="8">
        <f>C6+D5</f>
        <v>973.9432423305027</v>
      </c>
      <c r="E6" s="8">
        <f>D6+E5</f>
        <v>959.7309253802857</v>
      </c>
      <c r="F6" s="8">
        <f>E6+F5</f>
        <v>944.6658694130557</v>
      </c>
      <c r="G6" s="8">
        <f>F6+G5</f>
        <v>928.6969100877918</v>
      </c>
    </row>
    <row r="8" ht="12.75">
      <c r="A8" t="s">
        <v>16</v>
      </c>
    </row>
    <row r="9" ht="12.75">
      <c r="B9" t="s">
        <v>11</v>
      </c>
    </row>
    <row r="10" spans="3:9" ht="12.75">
      <c r="C10">
        <f>-B2/I10</f>
        <v>-16.666666666666668</v>
      </c>
      <c r="D10">
        <f>C10</f>
        <v>-16.666666666666668</v>
      </c>
      <c r="E10">
        <f>D10</f>
        <v>-16.666666666666668</v>
      </c>
      <c r="F10">
        <f>E10</f>
        <v>-16.666666666666668</v>
      </c>
      <c r="G10">
        <f>F10</f>
        <v>-16.666666666666668</v>
      </c>
      <c r="I10">
        <f>I3*2</f>
        <v>60</v>
      </c>
    </row>
    <row r="11" spans="1:7" ht="12.75">
      <c r="A11" t="s">
        <v>17</v>
      </c>
      <c r="C11" s="8">
        <f>C5-C10</f>
        <v>4.017755176619485</v>
      </c>
      <c r="D11" s="8">
        <f>D5-D10</f>
        <v>3.2588204872166493</v>
      </c>
      <c r="E11" s="8">
        <f>E5-E10</f>
        <v>2.454349716449645</v>
      </c>
      <c r="F11" s="8">
        <f>F5-F10</f>
        <v>1.6016106994366233</v>
      </c>
      <c r="G11" s="8">
        <f>G5-G10</f>
        <v>0.6977073414028219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2007-11-10T07:43:15Z</dcterms:created>
  <dcterms:modified xsi:type="dcterms:W3CDTF">2009-07-14T06:32:51Z</dcterms:modified>
  <cp:category/>
  <cp:version/>
  <cp:contentType/>
  <cp:contentStatus/>
</cp:coreProperties>
</file>