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4265" activeTab="0"/>
  </bookViews>
  <sheets>
    <sheet name="Likviditetsbudsjett første år" sheetId="1" r:id="rId1"/>
    <sheet name="Nåverdi  annuitetslån" sheetId="2" r:id="rId2"/>
    <sheet name="Realrentebasert annuitesmetode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Med dette regnearken kan du budsjettere likviditetsvirknigen til egenkapitalen etter skatt første driftsår ved kontraheringen i Navigare ASA.</t>
        </r>
        <r>
          <rPr>
            <sz val="9"/>
            <rFont val="Tahoma"/>
            <family val="0"/>
          </rPr>
          <t xml:space="preserve">
</t>
        </r>
      </text>
    </comment>
    <comment ref="F9" authorId="0">
      <text>
        <r>
          <rPr>
            <sz val="11"/>
            <rFont val="Times New Roman"/>
            <family val="1"/>
          </rPr>
          <t>Saldosats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sz val="11"/>
            <rFont val="Times New Roman"/>
            <family val="1"/>
          </rPr>
          <t xml:space="preserve">Lånerente
</t>
        </r>
      </text>
    </comment>
    <comment ref="F12" authorId="0">
      <text>
        <r>
          <rPr>
            <sz val="11"/>
            <rFont val="Times New Roman"/>
            <family val="1"/>
          </rPr>
          <t>Skattesats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11"/>
            <rFont val="Times New Roman"/>
            <family val="1"/>
          </rPr>
          <t>Løpetid annuitetslån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11"/>
            <rFont val="Times New Roman"/>
            <family val="1"/>
          </rPr>
          <t>Investeringsbeløp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sz val="11"/>
            <rFont val="Times New Roman"/>
            <family val="1"/>
          </rPr>
          <t>Lånebeløp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sz val="11"/>
            <rFont val="Times New Roman"/>
            <family val="1"/>
          </rPr>
          <t>Annuitet lån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nåverdi og internrente for et prosjekt ved hjelp av realrentebasert annuitetsmetode, jfr. lærebokens del 5.5.
I kolonnene C og D (fremkommer ved å klikke på +-tegnet over kolonne E)
beregnes kritisk verdi og sikkerhetsmargin for innsatsfaktorene, jfr. lærebokens del 6.1 og 6.2.</t>
        </r>
      </text>
    </comment>
    <comment ref="B3" authorId="0">
      <text>
        <r>
          <rPr>
            <sz val="11"/>
            <rFont val="Times New Roman"/>
            <family val="1"/>
          </rPr>
          <t>Marker tiltro til egen analyse.
Dater og signer.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11"/>
            <rFont val="Times New Roman"/>
            <family val="1"/>
          </rPr>
          <t xml:space="preserve">Intervall i nåverdiprofilen.
</t>
        </r>
      </text>
    </comment>
    <comment ref="B4" authorId="0">
      <text>
        <r>
          <rPr>
            <sz val="11"/>
            <rFont val="Times New Roman"/>
            <family val="1"/>
          </rPr>
          <t>Marker tiltro til egen analyse.
Dater og signer.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rFont val="Tahoma"/>
            <family val="2"/>
          </rPr>
          <t>Kritisk verdi for denne variabelen, dvs den verdi som gir prosjektet en nåverdi lik null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Sikkerhetsmargin, dvs. hvor mange prosent inngangsverdien i denne variablen kan endres før prosjektet har en nåverdi lik null
</t>
        </r>
      </text>
    </comment>
    <comment ref="B8" authorId="0">
      <text>
        <r>
          <rPr>
            <sz val="11"/>
            <rFont val="Times New Roman"/>
            <family val="1"/>
          </rPr>
          <t>Fet skifttype angir at tallet i denne cellen er inputverdi – vanlig skift angir output.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sz val="11"/>
            <rFont val="Times New Roman"/>
            <family val="1"/>
          </rPr>
          <t>Mulighet for flere innsatsfaktorer i linjene 10 og 11 ved å klikke på +-tegnet foran linje 12.</t>
        </r>
      </text>
    </comment>
    <comment ref="A15" authorId="0">
      <text>
        <r>
          <rPr>
            <sz val="11"/>
            <rFont val="Times New Roman"/>
            <family val="1"/>
          </rPr>
          <t>Eksklusive avskrivninger, men inklusive alternativverdien av forbruk egne ressurser.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11"/>
            <rFont val="Times New Roman"/>
            <family val="1"/>
          </rPr>
          <t>Reell til totalkapitalen før skatt.
Kan skrives komprimert som RKKTKFS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8"/>
            <rFont val="Tahoma"/>
            <family val="2"/>
          </rPr>
          <t xml:space="preserve">Dette er prosjektets internrente (RIRRTKFS) dvs. den kapitalkostnaden som gir prosjektet en nåverdi lik null
</t>
        </r>
      </text>
    </comment>
    <comment ref="C20" authorId="0">
      <text>
        <r>
          <rPr>
            <sz val="8"/>
            <rFont val="Tahoma"/>
            <family val="2"/>
          </rPr>
          <t xml:space="preserve">Tilbakebetalingstid med rente, dvs. den levetid som gir prosjektet en nåverdi lik null
</t>
        </r>
      </text>
    </comment>
    <comment ref="B21" authorId="0">
      <text>
        <r>
          <rPr>
            <sz val="11"/>
            <rFont val="Times New Roman"/>
            <family val="1"/>
          </rPr>
          <t>Verdi ved planperiodens slutt, angitt i kroner, med samme kjøpekraft som investeringen (reell og ikke nominell verdi).</t>
        </r>
      </text>
    </comment>
    <comment ref="A23" authorId="0">
      <text>
        <r>
          <rPr>
            <sz val="11"/>
            <rFont val="Times New Roman"/>
            <family val="1"/>
          </rPr>
          <t>Jamfør annuitesmetoden som er beskrevet i lærebokens del 4.6 og uttrykk (4.11).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<sst xmlns="http://schemas.openxmlformats.org/spreadsheetml/2006/main" count="58" uniqueCount="52">
  <si>
    <t>Les dette</t>
  </si>
  <si>
    <t>Prosjektnavn</t>
  </si>
  <si>
    <t>Navigare</t>
  </si>
  <si>
    <t>Dato</t>
  </si>
  <si>
    <t>Kapitalkostnad</t>
  </si>
  <si>
    <t>Initialer</t>
  </si>
  <si>
    <t>PIG</t>
  </si>
  <si>
    <t>Nåverdi</t>
  </si>
  <si>
    <t>Kritisk</t>
  </si>
  <si>
    <t>Sikkerhets-</t>
  </si>
  <si>
    <t>verdi</t>
  </si>
  <si>
    <t>margin</t>
  </si>
  <si>
    <t>Salgspris</t>
  </si>
  <si>
    <t>1 000 USD</t>
  </si>
  <si>
    <t>Innsats 1</t>
  </si>
  <si>
    <t>Innsats 2</t>
  </si>
  <si>
    <t>Innsats 3</t>
  </si>
  <si>
    <t>Dekningsbidrag</t>
  </si>
  <si>
    <t>Solgte enheter</t>
  </si>
  <si>
    <t>Døgn</t>
  </si>
  <si>
    <t>Samlet dekningsbidrag</t>
  </si>
  <si>
    <t>Faste kostnader</t>
  </si>
  <si>
    <t>Likviditet fra drift</t>
  </si>
  <si>
    <t>Investering</t>
  </si>
  <si>
    <t>Planperiode</t>
  </si>
  <si>
    <t>År</t>
  </si>
  <si>
    <t>Restverdi</t>
  </si>
  <si>
    <t>Årlig overskudd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</si>
  <si>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</si>
  <si>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</si>
  <si>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</si>
  <si>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</si>
  <si>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</si>
  <si>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</si>
  <si>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</si>
  <si>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- Avskrivning</t>
  </si>
  <si>
    <t>-Renter</t>
  </si>
  <si>
    <t>Skattbart underskudd</t>
  </si>
  <si>
    <t>+ Spart skatt</t>
  </si>
  <si>
    <t>+ Avskrivninger</t>
  </si>
  <si>
    <t>- Avdrag</t>
  </si>
  <si>
    <t>=Likviditetsvirkning etter skatt</t>
  </si>
  <si>
    <t>Lånebeløp</t>
  </si>
  <si>
    <t>Løpetid</t>
  </si>
  <si>
    <t>Lånerente</t>
  </si>
  <si>
    <t>Årlig betaling</t>
  </si>
  <si>
    <t>Start</t>
  </si>
  <si>
    <t>Intervall</t>
  </si>
  <si>
    <t>Avkastningskrav</t>
  </si>
  <si>
    <t>Likviditetsbudsjett første driftsår - Navigare ASA</t>
  </si>
  <si>
    <t>%</t>
  </si>
  <si>
    <t>Årlig kapitalforbruk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</si>
</sst>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;@"/>
    <numFmt numFmtId="165" formatCode="d/m/yy;@"/>
    <numFmt numFmtId="166" formatCode="0.0"/>
    <numFmt numFmtId="167" formatCode="0.0\ %"/>
    <numFmt numFmtId="168" formatCode="_(* #,##0.00_);_(* \(#,##0.00\);_(* &quot;-&quot;??_);_(@_)"/>
    <numFmt numFmtId="169" formatCode="_ * #,##0.000_ ;_ * \-#,##0.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4"/>
      <color indexed="8"/>
      <name val="Arial"/>
      <family val="0"/>
    </font>
    <font>
      <sz val="4.25"/>
      <color indexed="8"/>
      <name val="Arial"/>
      <family val="0"/>
    </font>
    <font>
      <u val="single"/>
      <sz val="11"/>
      <name val="Times New Roman"/>
      <family val="1"/>
    </font>
    <font>
      <u val="singleAccounting"/>
      <sz val="11"/>
      <name val="Times New Roman"/>
      <family val="1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43" applyFont="1">
      <alignment/>
      <protection/>
    </xf>
    <xf numFmtId="0" fontId="2" fillId="0" borderId="0" xfId="43">
      <alignment/>
      <protection/>
    </xf>
    <xf numFmtId="0" fontId="4" fillId="0" borderId="0" xfId="43" applyFont="1" applyAlignment="1">
      <alignment horizontal="right"/>
      <protection/>
    </xf>
    <xf numFmtId="164" fontId="3" fillId="0" borderId="0" xfId="43" applyNumberFormat="1" applyFont="1">
      <alignment/>
      <protection/>
    </xf>
    <xf numFmtId="1" fontId="3" fillId="0" borderId="0" xfId="43" applyNumberFormat="1" applyFont="1">
      <alignment/>
      <protection/>
    </xf>
    <xf numFmtId="1" fontId="4" fillId="0" borderId="0" xfId="43" applyNumberFormat="1" applyFont="1">
      <alignment/>
      <protection/>
    </xf>
    <xf numFmtId="1" fontId="3" fillId="0" borderId="0" xfId="50" applyNumberFormat="1" applyFont="1" applyAlignment="1">
      <alignment/>
    </xf>
    <xf numFmtId="165" fontId="4" fillId="0" borderId="0" xfId="43" applyNumberFormat="1" applyFont="1" applyAlignment="1">
      <alignment horizontal="right"/>
      <protection/>
    </xf>
    <xf numFmtId="3" fontId="3" fillId="0" borderId="0" xfId="43" applyNumberFormat="1" applyFont="1">
      <alignment/>
      <protection/>
    </xf>
    <xf numFmtId="0" fontId="3" fillId="0" borderId="0" xfId="43" applyFont="1" applyAlignment="1">
      <alignment horizontal="right"/>
      <protection/>
    </xf>
    <xf numFmtId="0" fontId="3" fillId="0" borderId="0" xfId="43" applyFont="1" applyAlignment="1">
      <alignment horizontal="left"/>
      <protection/>
    </xf>
    <xf numFmtId="1" fontId="3" fillId="0" borderId="0" xfId="43" applyNumberFormat="1" applyFont="1" applyAlignment="1">
      <alignment horizontal="right"/>
      <protection/>
    </xf>
    <xf numFmtId="9" fontId="3" fillId="0" borderId="0" xfId="50" applyFont="1" applyAlignment="1">
      <alignment horizontal="right"/>
    </xf>
    <xf numFmtId="0" fontId="4" fillId="0" borderId="0" xfId="43" applyFont="1">
      <alignment/>
      <protection/>
    </xf>
    <xf numFmtId="3" fontId="4" fillId="0" borderId="0" xfId="43" applyNumberFormat="1" applyFont="1" applyAlignment="1">
      <alignment horizontal="right"/>
      <protection/>
    </xf>
    <xf numFmtId="166" fontId="3" fillId="0" borderId="0" xfId="43" applyNumberFormat="1" applyFont="1" applyAlignment="1">
      <alignment horizontal="right"/>
      <protection/>
    </xf>
    <xf numFmtId="3" fontId="3" fillId="0" borderId="0" xfId="43" applyNumberFormat="1" applyFont="1" applyAlignment="1">
      <alignment horizontal="right"/>
      <protection/>
    </xf>
    <xf numFmtId="1" fontId="2" fillId="0" borderId="0" xfId="43" applyNumberFormat="1">
      <alignment/>
      <protection/>
    </xf>
    <xf numFmtId="167" fontId="4" fillId="0" borderId="0" xfId="50" applyNumberFormat="1" applyFont="1" applyAlignment="1">
      <alignment horizontal="right"/>
    </xf>
    <xf numFmtId="167" fontId="3" fillId="0" borderId="0" xfId="43" applyNumberFormat="1" applyFont="1">
      <alignment/>
      <protection/>
    </xf>
    <xf numFmtId="166" fontId="3" fillId="0" borderId="0" xfId="43" applyNumberFormat="1" applyFont="1">
      <alignment/>
      <protection/>
    </xf>
    <xf numFmtId="3" fontId="0" fillId="0" borderId="0" xfId="0" applyNumberFormat="1" applyAlignment="1">
      <alignment/>
    </xf>
    <xf numFmtId="9" fontId="3" fillId="0" borderId="0" xfId="50" applyFont="1" applyAlignment="1">
      <alignment/>
    </xf>
    <xf numFmtId="4" fontId="3" fillId="0" borderId="0" xfId="43" applyNumberFormat="1" applyFont="1">
      <alignment/>
      <protection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4" fillId="0" borderId="0" xfId="44" applyFont="1">
      <alignment/>
      <protection/>
    </xf>
    <xf numFmtId="3" fontId="4" fillId="0" borderId="0" xfId="44" applyNumberFormat="1" applyFont="1">
      <alignment/>
      <protection/>
    </xf>
    <xf numFmtId="169" fontId="3" fillId="0" borderId="0" xfId="35" applyNumberFormat="1" applyFont="1" applyAlignment="1">
      <alignment/>
    </xf>
    <xf numFmtId="169" fontId="9" fillId="0" borderId="0" xfId="35" applyNumberFormat="1" applyFont="1" applyAlignment="1">
      <alignment/>
    </xf>
    <xf numFmtId="0" fontId="3" fillId="0" borderId="0" xfId="44" applyFont="1" quotePrefix="1">
      <alignment/>
      <protection/>
    </xf>
    <xf numFmtId="9" fontId="4" fillId="0" borderId="0" xfId="44" applyNumberFormat="1" applyFont="1">
      <alignment/>
      <protection/>
    </xf>
    <xf numFmtId="9" fontId="4" fillId="0" borderId="0" xfId="50" applyFont="1" applyAlignment="1">
      <alignment/>
    </xf>
    <xf numFmtId="169" fontId="10" fillId="0" borderId="0" xfId="35" applyNumberFormat="1" applyFont="1" applyAlignment="1">
      <alignment/>
    </xf>
    <xf numFmtId="43" fontId="3" fillId="0" borderId="0" xfId="35" applyFont="1" applyAlignment="1">
      <alignment/>
    </xf>
    <xf numFmtId="169" fontId="3" fillId="0" borderId="10" xfId="44" applyNumberFormat="1" applyFont="1" applyBorder="1">
      <alignment/>
      <protection/>
    </xf>
    <xf numFmtId="43" fontId="46" fillId="0" borderId="0" xfId="35" applyFont="1" applyAlignment="1">
      <alignment/>
    </xf>
    <xf numFmtId="167" fontId="4" fillId="0" borderId="0" xfId="44" applyNumberFormat="1" applyFont="1">
      <alignment/>
      <protection/>
    </xf>
    <xf numFmtId="9" fontId="3" fillId="0" borderId="0" xfId="44" applyNumberFormat="1" applyFont="1">
      <alignment/>
      <protection/>
    </xf>
    <xf numFmtId="0" fontId="3" fillId="0" borderId="10" xfId="44" applyFont="1" applyBorder="1">
      <alignment/>
      <protection/>
    </xf>
    <xf numFmtId="43" fontId="46" fillId="0" borderId="10" xfId="35" applyFont="1" applyBorder="1" applyAlignment="1">
      <alignment/>
    </xf>
    <xf numFmtId="0" fontId="3" fillId="0" borderId="0" xfId="43" applyFont="1" applyAlignment="1">
      <alignment horizontal="center"/>
      <protection/>
    </xf>
    <xf numFmtId="0" fontId="2" fillId="0" borderId="0" xfId="43" applyAlignment="1">
      <alignment horizontal="center"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Comma 3" xfId="35"/>
    <cellStyle name="Dårlig" xfId="36"/>
    <cellStyle name="Forklarende tekst" xfId="37"/>
    <cellStyle name="God" xfId="38"/>
    <cellStyle name="Inndata" xfId="39"/>
    <cellStyle name="Koblet celle" xfId="40"/>
    <cellStyle name="Kontrollcelle" xfId="41"/>
    <cellStyle name="Merknad" xfId="42"/>
    <cellStyle name="Normal 2" xfId="43"/>
    <cellStyle name="Normal 3" xfId="44"/>
    <cellStyle name="Nøytral" xfId="45"/>
    <cellStyle name="Overskrift 1" xfId="46"/>
    <cellStyle name="Overskrift 2" xfId="47"/>
    <cellStyle name="Overskrift 3" xfId="48"/>
    <cellStyle name="Overskrift 4" xfId="49"/>
    <cellStyle name="Percent 2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41"/>
          <c:w val="0.7602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'Nåverdi  annuitetslån'!$A$8</c:f>
              <c:strCache>
                <c:ptCount val="1"/>
                <c:pt idx="0">
                  <c:v>Nåverdi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'Nåverdi  annuitetslån'!$B$13:$I$13</c:f>
              <c:numCache/>
            </c:numRef>
          </c:cat>
          <c:val>
            <c:numRef>
              <c:f>'Nåverdi  annuitetslån'!$B$8:$I$8</c:f>
              <c:numCache/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Alternativ lånerente USD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 val="autoZero"/>
        <c:auto val="0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Nåverdi, mill USD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8725"/>
          <c:w val="0.89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'Realrentebasert annuitesmetode'!$F$3</c:f>
              <c:strCache>
                <c:ptCount val="1"/>
                <c:pt idx="0">
                  <c:v>Kapitalkostnad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'Realrentebasert annuitesmetode'!$G$13:$L$13</c:f>
              <c:numCache/>
            </c:numRef>
          </c:cat>
          <c:val>
            <c:numRef>
              <c:f>'Realrentebasert annuitesmetode'!$G$4:$L$4</c:f>
              <c:numCache/>
            </c:numRef>
          </c:val>
          <c:smooth val="0"/>
        </c:ser>
        <c:marker val="1"/>
        <c:axId val="19232211"/>
        <c:axId val="38872172"/>
      </c:lineChart>
      <c:catAx>
        <c:axId val="19232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Nåverdi (Mill USD)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19232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171450</xdr:rowOff>
    </xdr:from>
    <xdr:to>
      <xdr:col>9</xdr:col>
      <xdr:colOff>209550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71450" y="1695450"/>
        <a:ext cx="45910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0.017</cdr:y>
    </cdr:from>
    <cdr:to>
      <cdr:x>0.073</cdr:x>
      <cdr:y>0.07075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66675"/>
          <a:ext cx="390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0.5005</cdr:y>
    </cdr:from>
    <cdr:to>
      <cdr:x>0.62775</cdr:x>
      <cdr:y>0.54875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2581275" y="1990725"/>
          <a:ext cx="1504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66675</xdr:rowOff>
    </xdr:from>
    <xdr:to>
      <xdr:col>17</xdr:col>
      <xdr:colOff>485775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4286250" y="2219325"/>
        <a:ext cx="65246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5" width="9.140625" style="26" customWidth="1"/>
    <col min="6" max="7" width="6.140625" style="26" customWidth="1"/>
    <col min="8" max="16384" width="9.140625" style="26" customWidth="1"/>
  </cols>
  <sheetData>
    <row r="1" spans="1:7" ht="51" customHeight="1">
      <c r="A1" s="25" t="s">
        <v>0</v>
      </c>
      <c r="B1" s="25"/>
      <c r="C1" s="25"/>
      <c r="D1" s="25"/>
      <c r="E1" s="25"/>
      <c r="F1" s="25"/>
      <c r="G1" s="25"/>
    </row>
    <row r="2" spans="1:7" ht="15">
      <c r="A2" s="25" t="s">
        <v>49</v>
      </c>
      <c r="B2" s="25"/>
      <c r="C2" s="25"/>
      <c r="D2" s="25"/>
      <c r="E2" s="25"/>
      <c r="F2" s="25"/>
      <c r="G2" s="25"/>
    </row>
    <row r="3" spans="1:7" ht="15">
      <c r="A3" s="25"/>
      <c r="B3" s="25"/>
      <c r="C3" s="25"/>
      <c r="D3" s="25"/>
      <c r="E3" s="25"/>
      <c r="F3" s="25"/>
      <c r="G3" s="25"/>
    </row>
    <row r="4" spans="1:7" ht="15">
      <c r="A4" s="25" t="s">
        <v>28</v>
      </c>
      <c r="B4" s="25"/>
      <c r="C4" s="25"/>
      <c r="D4" s="25"/>
      <c r="E4" s="25" t="s">
        <v>29</v>
      </c>
      <c r="F4" s="25"/>
      <c r="G4" s="25"/>
    </row>
    <row r="5" spans="1:7" ht="15">
      <c r="A5" s="27">
        <v>350</v>
      </c>
      <c r="B5" s="25" t="s">
        <v>30</v>
      </c>
      <c r="C5" s="28">
        <v>38000</v>
      </c>
      <c r="D5" s="25" t="s">
        <v>31</v>
      </c>
      <c r="E5" s="29">
        <f>A5*C5/1000000</f>
        <v>13.3</v>
      </c>
      <c r="F5" s="25"/>
      <c r="G5" s="25"/>
    </row>
    <row r="6" spans="1:7" ht="15">
      <c r="A6" s="25" t="s">
        <v>32</v>
      </c>
      <c r="B6" s="25"/>
      <c r="C6" s="25"/>
      <c r="D6" s="25"/>
      <c r="E6" s="29"/>
      <c r="F6" s="25"/>
      <c r="G6" s="25"/>
    </row>
    <row r="7" spans="1:7" ht="15">
      <c r="A7" s="27">
        <v>365</v>
      </c>
      <c r="B7" s="25" t="s">
        <v>30</v>
      </c>
      <c r="C7" s="28">
        <v>10000</v>
      </c>
      <c r="D7" s="25" t="s">
        <v>33</v>
      </c>
      <c r="E7" s="30">
        <f>A7*C7/1000000</f>
        <v>3.65</v>
      </c>
      <c r="F7" s="25"/>
      <c r="G7" s="25"/>
    </row>
    <row r="8" spans="1:7" ht="15">
      <c r="A8" s="25" t="s">
        <v>34</v>
      </c>
      <c r="B8" s="25"/>
      <c r="C8" s="25"/>
      <c r="D8" s="25"/>
      <c r="E8" s="29">
        <f>E5-E7</f>
        <v>9.65</v>
      </c>
      <c r="F8" s="25"/>
      <c r="G8" s="25"/>
    </row>
    <row r="9" spans="1:7" ht="15">
      <c r="A9" s="31" t="s">
        <v>35</v>
      </c>
      <c r="B9" s="25"/>
      <c r="C9" s="25"/>
      <c r="D9" s="25"/>
      <c r="E9" s="29">
        <f>F9*G9</f>
        <v>20</v>
      </c>
      <c r="F9" s="32">
        <v>0.2</v>
      </c>
      <c r="G9" s="27">
        <v>100</v>
      </c>
    </row>
    <row r="10" spans="1:7" ht="15">
      <c r="A10" s="31" t="s">
        <v>36</v>
      </c>
      <c r="B10" s="25"/>
      <c r="C10" s="25"/>
      <c r="D10" s="25"/>
      <c r="E10" s="30">
        <f>F10*G10</f>
        <v>4.9</v>
      </c>
      <c r="F10" s="32">
        <v>0.07</v>
      </c>
      <c r="G10" s="27">
        <v>70</v>
      </c>
    </row>
    <row r="11" spans="1:7" ht="15">
      <c r="A11" s="25" t="s">
        <v>37</v>
      </c>
      <c r="B11" s="25"/>
      <c r="C11" s="25"/>
      <c r="D11" s="25"/>
      <c r="E11" s="29">
        <f>E8-E9-E10</f>
        <v>-15.25</v>
      </c>
      <c r="F11" s="25"/>
      <c r="G11" s="25"/>
    </row>
    <row r="12" spans="1:7" ht="15">
      <c r="A12" s="31" t="s">
        <v>38</v>
      </c>
      <c r="B12" s="25"/>
      <c r="C12" s="25"/>
      <c r="D12" s="25"/>
      <c r="E12" s="29">
        <f>-F12*E11</f>
        <v>4.2700000000000005</v>
      </c>
      <c r="F12" s="33">
        <v>0.28</v>
      </c>
      <c r="G12" s="25"/>
    </row>
    <row r="13" spans="1:7" ht="15">
      <c r="A13" s="31" t="s">
        <v>39</v>
      </c>
      <c r="B13" s="25"/>
      <c r="C13" s="25"/>
      <c r="D13" s="25"/>
      <c r="E13" s="29">
        <f>E9</f>
        <v>20</v>
      </c>
      <c r="F13" s="25"/>
      <c r="G13" s="25"/>
    </row>
    <row r="14" spans="1:7" ht="17.25">
      <c r="A14" s="31" t="s">
        <v>40</v>
      </c>
      <c r="B14" s="25"/>
      <c r="C14" s="25"/>
      <c r="D14" s="25"/>
      <c r="E14" s="34">
        <f>G14+E10</f>
        <v>-5.066425190915528</v>
      </c>
      <c r="F14" s="27">
        <v>10</v>
      </c>
      <c r="G14" s="35">
        <f>PMT(F10,F14,G10)</f>
        <v>-9.966425190915528</v>
      </c>
    </row>
    <row r="15" spans="1:7" ht="15.75" thickBot="1">
      <c r="A15" s="31" t="s">
        <v>41</v>
      </c>
      <c r="B15" s="25"/>
      <c r="C15" s="25"/>
      <c r="D15" s="25"/>
      <c r="E15" s="36">
        <f>E11+E12+E13+E14</f>
        <v>3.953574809084472</v>
      </c>
      <c r="F15" s="25"/>
      <c r="G15" s="25"/>
    </row>
    <row r="16" ht="13.5" thickTop="1"/>
  </sheetData>
  <sheetProtection/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421875" style="26" customWidth="1"/>
    <col min="2" max="4" width="7.28125" style="26" customWidth="1"/>
    <col min="5" max="5" width="6.28125" style="26" customWidth="1"/>
    <col min="6" max="6" width="5.7109375" style="26" customWidth="1"/>
    <col min="7" max="7" width="6.57421875" style="26" customWidth="1"/>
    <col min="8" max="9" width="6.7109375" style="26" customWidth="1"/>
    <col min="10" max="16384" width="9.140625" style="26" customWidth="1"/>
  </cols>
  <sheetData>
    <row r="1" spans="1:9" ht="15">
      <c r="A1" s="25" t="s">
        <v>42</v>
      </c>
      <c r="B1" s="27">
        <v>70</v>
      </c>
      <c r="C1" s="25" t="s">
        <v>29</v>
      </c>
      <c r="D1" s="25"/>
      <c r="E1" s="25"/>
      <c r="F1" s="25"/>
      <c r="G1" s="25"/>
      <c r="H1" s="25"/>
      <c r="I1" s="25"/>
    </row>
    <row r="2" spans="1:9" ht="15">
      <c r="A2" s="25" t="s">
        <v>43</v>
      </c>
      <c r="B2" s="27">
        <v>10</v>
      </c>
      <c r="C2" s="25" t="s">
        <v>25</v>
      </c>
      <c r="D2" s="25"/>
      <c r="E2" s="25"/>
      <c r="F2" s="25"/>
      <c r="G2" s="25"/>
      <c r="H2" s="25"/>
      <c r="I2" s="25"/>
    </row>
    <row r="3" spans="1:9" ht="15">
      <c r="A3" s="25" t="s">
        <v>44</v>
      </c>
      <c r="B3" s="38">
        <v>0.07</v>
      </c>
      <c r="C3" s="25"/>
      <c r="D3" s="25"/>
      <c r="E3" s="25"/>
      <c r="F3" s="25"/>
      <c r="G3" s="25"/>
      <c r="H3" s="25"/>
      <c r="I3" s="25"/>
    </row>
    <row r="4" spans="1:9" ht="14.25" customHeight="1">
      <c r="A4" s="25" t="s">
        <v>45</v>
      </c>
      <c r="B4" s="37">
        <f>PMT($B3,$B2,$B1)</f>
        <v>-9.966425190915528</v>
      </c>
      <c r="C4" s="25" t="str">
        <f>C1</f>
        <v>Mill USD</v>
      </c>
      <c r="D4" s="25"/>
      <c r="E4" s="25"/>
      <c r="F4" s="25"/>
      <c r="G4" s="25"/>
      <c r="H4" s="25"/>
      <c r="I4" s="25"/>
    </row>
    <row r="5" spans="1:9" ht="15">
      <c r="A5" s="25" t="s">
        <v>46</v>
      </c>
      <c r="B5" s="27"/>
      <c r="C5" s="25"/>
      <c r="D5" s="25"/>
      <c r="E5" s="25"/>
      <c r="F5" s="25"/>
      <c r="G5" s="25"/>
      <c r="H5" s="25"/>
      <c r="I5" s="25"/>
    </row>
    <row r="6" spans="1:9" ht="15">
      <c r="A6" s="25" t="s">
        <v>47</v>
      </c>
      <c r="B6" s="27"/>
      <c r="C6" s="25"/>
      <c r="D6" s="25"/>
      <c r="E6" s="25"/>
      <c r="F6" s="25"/>
      <c r="G6" s="25"/>
      <c r="H6" s="25"/>
      <c r="I6" s="25"/>
    </row>
    <row r="7" spans="1:9" ht="15">
      <c r="A7" s="25" t="s">
        <v>48</v>
      </c>
      <c r="B7" s="25">
        <v>0</v>
      </c>
      <c r="C7" s="32">
        <v>0.02</v>
      </c>
      <c r="D7" s="39">
        <f aca="true" t="shared" si="0" ref="D7:I7">C7+$C$7</f>
        <v>0.04</v>
      </c>
      <c r="E7" s="39">
        <f t="shared" si="0"/>
        <v>0.06</v>
      </c>
      <c r="F7" s="39">
        <f t="shared" si="0"/>
        <v>0.08</v>
      </c>
      <c r="G7" s="39">
        <f t="shared" si="0"/>
        <v>0.1</v>
      </c>
      <c r="H7" s="39">
        <f t="shared" si="0"/>
        <v>0.12000000000000001</v>
      </c>
      <c r="I7" s="39">
        <f t="shared" si="0"/>
        <v>0.14</v>
      </c>
    </row>
    <row r="8" spans="1:9" ht="15.75" thickBot="1">
      <c r="A8" s="40" t="s">
        <v>7</v>
      </c>
      <c r="B8" s="41">
        <f>-PV(B7,$B2,$B4)+$B1</f>
        <v>-29.664251909155283</v>
      </c>
      <c r="C8" s="41">
        <f aca="true" t="shared" si="1" ref="C8:I8">-PV(C7,$B2,$B4)+$B1</f>
        <v>-19.524261485752717</v>
      </c>
      <c r="D8" s="41">
        <f t="shared" si="1"/>
        <v>-10.83663601625446</v>
      </c>
      <c r="E8" s="41">
        <f t="shared" si="1"/>
        <v>-3.353756996550686</v>
      </c>
      <c r="F8" s="41">
        <f t="shared" si="1"/>
        <v>3.124475712496263</v>
      </c>
      <c r="G8" s="41">
        <f t="shared" si="1"/>
        <v>8.760631610433911</v>
      </c>
      <c r="H8" s="41">
        <f t="shared" si="1"/>
        <v>13.687474875354923</v>
      </c>
      <c r="I8" s="41">
        <f t="shared" si="1"/>
        <v>18.013973624051005</v>
      </c>
    </row>
    <row r="9" spans="1:9" ht="15.75" thickTop="1">
      <c r="A9" s="25"/>
      <c r="B9" s="25"/>
      <c r="C9" s="25"/>
      <c r="D9" s="25"/>
      <c r="E9" s="25"/>
      <c r="F9" s="25"/>
      <c r="G9" s="25"/>
      <c r="H9" s="25"/>
      <c r="I9" s="25"/>
    </row>
    <row r="10" spans="1:9" ht="1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5">
      <c r="A13" s="25"/>
      <c r="B13" s="25"/>
      <c r="C13" s="39">
        <f>C7</f>
        <v>0.02</v>
      </c>
      <c r="D13" s="39">
        <f aca="true" t="shared" si="2" ref="D13:I13">D7</f>
        <v>0.04</v>
      </c>
      <c r="E13" s="39">
        <f t="shared" si="2"/>
        <v>0.06</v>
      </c>
      <c r="F13" s="39">
        <f t="shared" si="2"/>
        <v>0.08</v>
      </c>
      <c r="G13" s="39">
        <f t="shared" si="2"/>
        <v>0.1</v>
      </c>
      <c r="H13" s="39">
        <f t="shared" si="2"/>
        <v>0.12000000000000001</v>
      </c>
      <c r="I13" s="39">
        <f t="shared" si="2"/>
        <v>0.14</v>
      </c>
    </row>
    <row r="14" spans="1:9" ht="1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5">
      <c r="A29" s="25"/>
      <c r="B29" s="25"/>
      <c r="C29" s="25"/>
      <c r="D29" s="25"/>
      <c r="E29" s="25"/>
      <c r="F29" s="25"/>
      <c r="G29" s="25"/>
      <c r="H29" s="25"/>
      <c r="I29" s="25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5" outlineLevelRow="1" outlineLevelCol="1"/>
  <cols>
    <col min="1" max="1" width="21.140625" style="2" customWidth="1"/>
    <col min="2" max="2" width="8.8515625" style="2" customWidth="1"/>
    <col min="3" max="3" width="8.00390625" style="2" hidden="1" customWidth="1" outlineLevel="1"/>
    <col min="4" max="4" width="8.8515625" style="2" hidden="1" customWidth="1" outlineLevel="1"/>
    <col min="5" max="5" width="10.57421875" style="2" customWidth="1" collapsed="1"/>
    <col min="6" max="6" width="13.7109375" style="2" customWidth="1"/>
    <col min="7" max="7" width="9.140625" style="2" customWidth="1"/>
    <col min="8" max="16384" width="9.140625" style="2" customWidth="1"/>
  </cols>
  <sheetData>
    <row r="1" spans="1:5" ht="63" customHeight="1">
      <c r="A1" s="1" t="s">
        <v>0</v>
      </c>
      <c r="B1" s="1"/>
      <c r="C1" s="1"/>
      <c r="D1" s="1"/>
      <c r="E1" s="1"/>
    </row>
    <row r="2" spans="1:12" ht="16.5" customHeight="1">
      <c r="A2" s="1" t="s">
        <v>1</v>
      </c>
      <c r="B2" s="3" t="s">
        <v>2</v>
      </c>
      <c r="E2" s="1"/>
      <c r="G2" s="42" t="s">
        <v>50</v>
      </c>
      <c r="H2" s="43"/>
      <c r="I2" s="43"/>
      <c r="J2" s="43"/>
      <c r="K2" s="43"/>
      <c r="L2" s="43"/>
    </row>
    <row r="3" spans="1:12" ht="15">
      <c r="A3" s="1" t="s">
        <v>3</v>
      </c>
      <c r="B3" s="4">
        <v>39958</v>
      </c>
      <c r="C3" s="1"/>
      <c r="D3" s="1"/>
      <c r="E3" s="1"/>
      <c r="F3" s="1" t="s">
        <v>4</v>
      </c>
      <c r="G3" s="5">
        <v>0</v>
      </c>
      <c r="H3" s="6">
        <v>1</v>
      </c>
      <c r="I3" s="7">
        <f>H3+$H$3</f>
        <v>2</v>
      </c>
      <c r="J3" s="7">
        <f>I3+$H$3</f>
        <v>3</v>
      </c>
      <c r="K3" s="7">
        <f>J3+$H$3</f>
        <v>4</v>
      </c>
      <c r="L3" s="7">
        <f>K3+$H$3</f>
        <v>5</v>
      </c>
    </row>
    <row r="4" spans="1:12" ht="15">
      <c r="A4" s="1" t="s">
        <v>5</v>
      </c>
      <c r="B4" s="8" t="s">
        <v>6</v>
      </c>
      <c r="C4" s="1"/>
      <c r="D4" s="1"/>
      <c r="E4" s="1"/>
      <c r="F4" s="1" t="s">
        <v>7</v>
      </c>
      <c r="G4" s="9">
        <f aca="true" t="shared" si="0" ref="G4:L4">(-$B$18-PV(G3/100,$B$20,$B$16,$B$21))/1000</f>
        <v>23</v>
      </c>
      <c r="H4" s="9">
        <f t="shared" si="0"/>
        <v>14.823305792543353</v>
      </c>
      <c r="I4" s="9">
        <f t="shared" si="0"/>
        <v>7.369387546816753</v>
      </c>
      <c r="J4" s="9">
        <f t="shared" si="0"/>
        <v>0.5644401411083818</v>
      </c>
      <c r="K4" s="9">
        <f t="shared" si="0"/>
        <v>-5.656998278321262</v>
      </c>
      <c r="L4" s="9">
        <f t="shared" si="0"/>
        <v>-11.353069946135685</v>
      </c>
    </row>
    <row r="5" spans="1:8" ht="15">
      <c r="A5" s="1"/>
      <c r="B5" s="8"/>
      <c r="C5" s="1"/>
      <c r="D5" s="1"/>
      <c r="E5" s="1"/>
      <c r="F5" s="1"/>
      <c r="G5" s="1"/>
      <c r="H5" s="1"/>
    </row>
    <row r="6" spans="1:8" ht="15">
      <c r="A6" s="1"/>
      <c r="B6" s="1"/>
      <c r="C6" s="1" t="s">
        <v>8</v>
      </c>
      <c r="D6" s="1" t="s">
        <v>9</v>
      </c>
      <c r="E6" s="1"/>
      <c r="F6" s="1"/>
      <c r="G6" s="1"/>
      <c r="H6" s="1"/>
    </row>
    <row r="7" spans="1:8" ht="15">
      <c r="A7" s="1"/>
      <c r="B7" s="10"/>
      <c r="C7" s="11" t="s">
        <v>10</v>
      </c>
      <c r="D7" s="11" t="s">
        <v>11</v>
      </c>
      <c r="E7" s="1"/>
      <c r="F7" s="1"/>
      <c r="G7" s="1"/>
      <c r="H7" s="1"/>
    </row>
    <row r="8" spans="1:8" ht="15">
      <c r="A8" s="1" t="s">
        <v>12</v>
      </c>
      <c r="B8" s="3">
        <v>38</v>
      </c>
      <c r="C8" s="12">
        <f>((B22+(B9*B13)+B15))/B13</f>
        <v>42.20078427979257</v>
      </c>
      <c r="D8" s="13">
        <f>-(B8-C8)/B8</f>
        <v>0.11054695473138347</v>
      </c>
      <c r="E8" s="14" t="s">
        <v>13</v>
      </c>
      <c r="F8" s="1"/>
      <c r="G8" s="1"/>
      <c r="H8" s="1"/>
    </row>
    <row r="9" spans="1:8" ht="15">
      <c r="A9" s="1" t="s">
        <v>14</v>
      </c>
      <c r="B9" s="15">
        <v>10</v>
      </c>
      <c r="C9" s="12">
        <f>-(B22-B8*B13+B15)/B13</f>
        <v>5.7992157202074255</v>
      </c>
      <c r="D9" s="13">
        <f>-(B9-C9)/B9</f>
        <v>-0.42007842797925743</v>
      </c>
      <c r="E9" s="1" t="str">
        <f>E8</f>
        <v>1 000 USD</v>
      </c>
      <c r="F9" s="1"/>
      <c r="G9" s="1"/>
      <c r="H9" s="1"/>
    </row>
    <row r="10" spans="1:8" ht="15" hidden="1" outlineLevel="1">
      <c r="A10" s="1" t="s">
        <v>15</v>
      </c>
      <c r="B10" s="15">
        <v>0</v>
      </c>
      <c r="C10" s="16"/>
      <c r="D10" s="3"/>
      <c r="E10" s="1" t="str">
        <f>E9</f>
        <v>1 000 USD</v>
      </c>
      <c r="F10" s="1"/>
      <c r="G10" s="1"/>
      <c r="H10" s="1"/>
    </row>
    <row r="11" spans="1:8" ht="15" hidden="1" outlineLevel="1">
      <c r="A11" s="1" t="s">
        <v>16</v>
      </c>
      <c r="B11" s="15">
        <v>0</v>
      </c>
      <c r="C11" s="16"/>
      <c r="D11" s="3"/>
      <c r="E11" s="1" t="str">
        <f>E10</f>
        <v>1 000 USD</v>
      </c>
      <c r="F11" s="1"/>
      <c r="G11" s="1"/>
      <c r="H11" s="1"/>
    </row>
    <row r="12" spans="1:8" ht="15" collapsed="1">
      <c r="A12" s="1" t="s">
        <v>17</v>
      </c>
      <c r="B12" s="17">
        <f>B8-B9-B10-B11</f>
        <v>28</v>
      </c>
      <c r="C12" s="16"/>
      <c r="D12" s="10"/>
      <c r="E12" s="1" t="str">
        <f>E11</f>
        <v>1 000 USD</v>
      </c>
      <c r="F12" s="1"/>
      <c r="G12" s="1"/>
      <c r="H12" s="1"/>
    </row>
    <row r="13" spans="1:12" ht="15">
      <c r="A13" s="1" t="s">
        <v>18</v>
      </c>
      <c r="B13" s="15">
        <v>350</v>
      </c>
      <c r="C13" s="12">
        <f>(B22+B15)/(B8-B9)</f>
        <v>402.5098034974072</v>
      </c>
      <c r="D13" s="13">
        <f>-(B13-C13)/B13</f>
        <v>0.15002800999259194</v>
      </c>
      <c r="E13" s="1" t="s">
        <v>19</v>
      </c>
      <c r="F13" s="1"/>
      <c r="H13" s="18">
        <f>H3</f>
        <v>1</v>
      </c>
      <c r="I13" s="18">
        <f>I3</f>
        <v>2</v>
      </c>
      <c r="J13" s="18">
        <f>J3</f>
        <v>3</v>
      </c>
      <c r="K13" s="18">
        <f>K3</f>
        <v>4</v>
      </c>
      <c r="L13" s="18">
        <f>L3</f>
        <v>5</v>
      </c>
    </row>
    <row r="14" spans="1:8" ht="15">
      <c r="A14" s="1" t="s">
        <v>20</v>
      </c>
      <c r="B14" s="9">
        <f>(B12*B13)</f>
        <v>9800</v>
      </c>
      <c r="C14" s="10"/>
      <c r="D14" s="14"/>
      <c r="E14" s="1" t="str">
        <f>E8</f>
        <v>1 000 USD</v>
      </c>
      <c r="F14" s="1"/>
      <c r="G14" s="1"/>
      <c r="H14" s="1"/>
    </row>
    <row r="15" spans="1:8" ht="15">
      <c r="A15" s="1" t="s">
        <v>21</v>
      </c>
      <c r="B15" s="15">
        <v>1500</v>
      </c>
      <c r="C15" s="5">
        <f>B15+B23</f>
        <v>29.72550207259883</v>
      </c>
      <c r="D15" s="13">
        <f>-(B15-C15)/B15</f>
        <v>-0.9801829986182674</v>
      </c>
      <c r="E15" s="1" t="str">
        <f>E9</f>
        <v>1 000 USD</v>
      </c>
      <c r="F15" s="1"/>
      <c r="G15" s="1"/>
      <c r="H15" s="1"/>
    </row>
    <row r="16" spans="1:8" ht="15">
      <c r="A16" s="1" t="s">
        <v>22</v>
      </c>
      <c r="B16" s="9">
        <f>B14-B15</f>
        <v>8300</v>
      </c>
      <c r="C16" s="9">
        <f>B22</f>
        <v>9770.274497927401</v>
      </c>
      <c r="D16" s="13">
        <f>-(B16-C16)/B16</f>
        <v>0.17714150577438567</v>
      </c>
      <c r="E16" s="1" t="str">
        <f>E10</f>
        <v>1 000 USD</v>
      </c>
      <c r="F16" s="1"/>
      <c r="G16" s="1"/>
      <c r="H16" s="1"/>
    </row>
    <row r="17" spans="1:8" ht="15">
      <c r="A17" s="1"/>
      <c r="B17" s="9"/>
      <c r="C17" s="1"/>
      <c r="D17" s="1"/>
      <c r="E17" s="1"/>
      <c r="F17" s="1"/>
      <c r="G17" s="1"/>
      <c r="H17" s="1"/>
    </row>
    <row r="18" spans="1:8" ht="15">
      <c r="A18" s="1" t="s">
        <v>23</v>
      </c>
      <c r="B18" s="15">
        <v>100000</v>
      </c>
      <c r="C18" s="17">
        <f>B18+B24</f>
        <v>100000</v>
      </c>
      <c r="D18" s="13">
        <f>-(B18-C18)/B18</f>
        <v>0</v>
      </c>
      <c r="E18" s="1" t="str">
        <f>E8</f>
        <v>1 000 USD</v>
      </c>
      <c r="F18" s="1"/>
      <c r="G18" s="1"/>
      <c r="H18" s="1"/>
    </row>
    <row r="19" spans="1:8" ht="15">
      <c r="A19" s="1" t="s">
        <v>4</v>
      </c>
      <c r="B19" s="19">
        <v>0.05</v>
      </c>
      <c r="C19" s="20">
        <f>RATE(B20,B16,-B18,B21)</f>
        <v>0.030871371542138634</v>
      </c>
      <c r="D19" s="13">
        <f>-(B19-C19)/B19</f>
        <v>-0.38257256915722737</v>
      </c>
      <c r="E19" s="1"/>
      <c r="F19" s="1"/>
      <c r="G19" s="1"/>
      <c r="H19" s="1"/>
    </row>
    <row r="20" spans="1:8" ht="15">
      <c r="A20" s="1" t="s">
        <v>24</v>
      </c>
      <c r="B20" s="15">
        <v>10</v>
      </c>
      <c r="C20" s="21">
        <f>NPER(B19,B16,-B18,B21)</f>
        <v>13.253227898138054</v>
      </c>
      <c r="D20" s="13">
        <f>-(B20-C20)/B20</f>
        <v>0.32532278981380536</v>
      </c>
      <c r="E20" s="1" t="s">
        <v>25</v>
      </c>
      <c r="F20" s="1"/>
      <c r="G20" s="1"/>
      <c r="H20" s="1"/>
    </row>
    <row r="21" spans="1:8" ht="15">
      <c r="A21" s="1" t="s">
        <v>26</v>
      </c>
      <c r="B21" s="15">
        <v>40000</v>
      </c>
      <c r="C21" s="12">
        <f>B21-(B24*(1+B19)^B20)</f>
        <v>40000</v>
      </c>
      <c r="D21" s="13">
        <f>-(B21-C21)/B21</f>
        <v>0</v>
      </c>
      <c r="E21" s="1" t="str">
        <f>E8</f>
        <v>1 000 USD</v>
      </c>
      <c r="F21" s="1"/>
      <c r="G21" s="1"/>
      <c r="H21" s="1"/>
    </row>
    <row r="22" spans="1:8" ht="15">
      <c r="A22" s="1" t="s">
        <v>51</v>
      </c>
      <c r="B22" s="9">
        <f>PMT(B19,B20,-B18,B21)</f>
        <v>9770.274497927401</v>
      </c>
      <c r="C22" s="1"/>
      <c r="D22" s="1"/>
      <c r="E22" s="1" t="str">
        <f>E9</f>
        <v>1 000 USD</v>
      </c>
      <c r="F22" s="1"/>
      <c r="G22" s="1"/>
      <c r="H22" s="1"/>
    </row>
    <row r="23" spans="1:13" ht="15">
      <c r="A23" s="1" t="s">
        <v>27</v>
      </c>
      <c r="B23" s="9">
        <f>B16-B22</f>
        <v>-1470.2744979274012</v>
      </c>
      <c r="C23" s="10"/>
      <c r="D23" s="1"/>
      <c r="E23" s="1" t="str">
        <f>E10</f>
        <v>1 000 USD</v>
      </c>
      <c r="F23" s="1"/>
      <c r="G23" s="21"/>
      <c r="H23" s="1"/>
      <c r="M23" s="22"/>
    </row>
    <row r="24" spans="1:8" ht="15">
      <c r="A24" s="1"/>
      <c r="B24" s="9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ht="15">
      <c r="H26" s="23"/>
    </row>
    <row r="27" ht="12.75">
      <c r="H27" s="18"/>
    </row>
    <row r="28" spans="1:8" ht="15">
      <c r="A28" s="1"/>
      <c r="B28" s="9"/>
      <c r="C28" s="1"/>
      <c r="D28" s="1"/>
      <c r="E28" s="1"/>
      <c r="F28" s="1"/>
      <c r="G28" s="1"/>
      <c r="H28" s="1"/>
    </row>
    <row r="29" spans="1:8" ht="15">
      <c r="A29" s="1"/>
      <c r="B29" s="24"/>
      <c r="C29" s="1"/>
      <c r="D29" s="1"/>
      <c r="E29" s="1"/>
      <c r="F29" s="1"/>
      <c r="G29" s="1"/>
      <c r="H29" s="1"/>
    </row>
    <row r="30" spans="1:8" ht="15">
      <c r="A30" s="1"/>
      <c r="B30" s="5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3:8" ht="15">
      <c r="C35" s="1"/>
      <c r="D35" s="1"/>
      <c r="E35" s="1"/>
      <c r="F35" s="1"/>
      <c r="G35" s="1"/>
      <c r="H35" s="1"/>
    </row>
    <row r="36" spans="3:8" ht="15">
      <c r="C36" s="1"/>
      <c r="D36" s="1"/>
      <c r="E36" s="1"/>
      <c r="F36" s="1"/>
      <c r="G36" s="1"/>
      <c r="H36" s="1"/>
    </row>
    <row r="37" spans="3:8" ht="15">
      <c r="C37" s="1"/>
      <c r="D37" s="1"/>
      <c r="E37" s="1"/>
      <c r="F37" s="1"/>
      <c r="G37" s="1"/>
      <c r="H37" s="1"/>
    </row>
  </sheetData>
  <sheetProtection/>
  <mergeCells count="1">
    <mergeCell ref="G2:L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2009-06-18T15:23:49Z</dcterms:created>
  <dcterms:modified xsi:type="dcterms:W3CDTF">2009-07-14T10:59:55Z</dcterms:modified>
  <cp:category/>
  <cp:version/>
  <cp:contentType/>
  <cp:contentStatus/>
</cp:coreProperties>
</file>