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4.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8700" activeTab="1"/>
  </bookViews>
  <sheets>
    <sheet name="Tabell 3.2" sheetId="1" r:id="rId1"/>
    <sheet name="Tabell 3.4" sheetId="2" r:id="rId2"/>
    <sheet name="Tabell 3.6" sheetId="3" r:id="rId3"/>
    <sheet name="Tabell 3.7" sheetId="4" r:id="rId4"/>
    <sheet name="Tabell 3.9" sheetId="5" r:id="rId5"/>
    <sheet name="Figur 3.2" sheetId="6" r:id="rId6"/>
    <sheet name="Figur 3.4" sheetId="7" r:id="rId7"/>
    <sheet name="Figur 3.5" sheetId="8" r:id="rId8"/>
  </sheets>
  <definedNames/>
  <calcPr fullCalcOnLoad="1"/>
</workbook>
</file>

<file path=xl/comments1.xml><?xml version="1.0" encoding="utf-8"?>
<comments xmlns="http://schemas.openxmlformats.org/spreadsheetml/2006/main">
  <authors>
    <author>BI User</author>
  </authors>
  <commentList>
    <comment ref="A1" authorId="0">
      <text>
        <r>
          <rPr>
            <sz val="11"/>
            <rFont val="Times New Roman"/>
            <family val="1"/>
          </rPr>
          <t>Dette regnarket beregner sluttverdi, rente, enkel rente og rentes rente ved alternative innskudd, rentesatser og sparelengder. Tall med fet skrift er inngangsdata. Modellen er brukt i tabell 3.2 og figur 3.1.</t>
        </r>
      </text>
    </comment>
  </commentList>
</comments>
</file>

<file path=xl/comments2.xml><?xml version="1.0" encoding="utf-8"?>
<comments xmlns="http://schemas.openxmlformats.org/spreadsheetml/2006/main">
  <authors>
    <author>BI User</author>
  </authors>
  <commentList>
    <comment ref="A1" authorId="0">
      <text>
        <r>
          <rPr>
            <sz val="11"/>
            <rFont val="Times New Roman"/>
            <family val="1"/>
          </rPr>
          <t>Dette regnearket beregner nåverdi av en annuitet med endelig levetid og nåverdi av en tilsvarende annuitet med uendelig levetid. Til slutt beregnes det prosentvise forholdet mellom de to nåverdiene. Tall med fet skrift er inngangsdata. Modellen er brukt i tabell 3.4.</t>
        </r>
        <r>
          <rPr>
            <b/>
            <sz val="8"/>
            <rFont val="Tahoma"/>
            <family val="2"/>
          </rPr>
          <t xml:space="preserve">
</t>
        </r>
      </text>
    </comment>
  </commentList>
</comments>
</file>

<file path=xl/comments3.xml><?xml version="1.0" encoding="utf-8"?>
<comments xmlns="http://schemas.openxmlformats.org/spreadsheetml/2006/main">
  <authors>
    <author>BI User</author>
  </authors>
  <commentList>
    <comment ref="A1" authorId="0">
      <text>
        <r>
          <rPr>
            <sz val="11"/>
            <rFont val="Times New Roman"/>
            <family val="1"/>
          </rPr>
          <t>Dette regnearket beregner annuitet, rente, avdrag og restlån for et treårig lån. Tall med fet skrift er inngangsdata. Modellen er brukt i tabell 3.6.</t>
        </r>
      </text>
    </comment>
  </commentList>
</comments>
</file>

<file path=xl/comments4.xml><?xml version="1.0" encoding="utf-8"?>
<comments xmlns="http://schemas.openxmlformats.org/spreadsheetml/2006/main">
  <authors>
    <author>BI User</author>
  </authors>
  <commentList>
    <comment ref="A1" authorId="0">
      <text>
        <r>
          <rPr>
            <sz val="11"/>
            <rFont val="Times New Roman"/>
            <family val="1"/>
          </rPr>
          <t>Dette regnearket beregner annuitet, renter, avdrag, restlån, spart skatt på grunn av renter og kontantstrøm for låntaker før og etter skatt. Lånet kan ha inntil 20 perioders avdragstid. Tall med fet skrift er inngangsdata. Modellen er brukt i tabell 3.7.</t>
        </r>
      </text>
    </comment>
  </commentList>
</comments>
</file>

<file path=xl/comments5.xml><?xml version="1.0" encoding="utf-8"?>
<comments xmlns="http://schemas.openxmlformats.org/spreadsheetml/2006/main">
  <authors>
    <author>BI User</author>
  </authors>
  <commentList>
    <comment ref="A1" authorId="0">
      <text>
        <r>
          <rPr>
            <sz val="11"/>
            <rFont val="Times New Roman"/>
            <family val="1"/>
          </rPr>
          <t>Dette regnearket beregner korrekt korttidsrente for alternative kombinasjoner av årsrente og antall terminer pr. år. Tall med fet tekst er inngangsdata. Modellen er brukt i tabell 3.9.</t>
        </r>
      </text>
    </comment>
  </commentList>
</comments>
</file>

<file path=xl/comments6.xml><?xml version="1.0" encoding="utf-8"?>
<comments xmlns="http://schemas.openxmlformats.org/spreadsheetml/2006/main">
  <authors>
    <author>BI User</author>
  </authors>
  <commentList>
    <comment ref="A1" authorId="0">
      <text>
        <r>
          <rPr>
            <sz val="11"/>
            <rFont val="Times New Roman"/>
            <family val="1"/>
          </rPr>
          <t>Dette regnearket beregner sluttverdi av et innskudd ved alternative rentesatser og sparelenger opp til 20 perioder. Tall med fet skrift er inngangsdata. Modellen er brukt i figur 3.2.</t>
        </r>
      </text>
    </comment>
  </commentList>
</comments>
</file>

<file path=xl/comments7.xml><?xml version="1.0" encoding="utf-8"?>
<comments xmlns="http://schemas.openxmlformats.org/spreadsheetml/2006/main">
  <authors>
    <author>BI User</author>
  </authors>
  <commentList>
    <comment ref="A1" authorId="0">
      <text>
        <r>
          <rPr>
            <sz val="11"/>
            <rFont val="Times New Roman"/>
            <family val="1"/>
          </rPr>
          <t>Dette regnearket beregner nåverdi av et fremtidig beløp ved alternative rentesatser og fremtidige tidspunkter. Tall med fet skrift er inngangsdata. Modellen er brukt i figur 3.4.</t>
        </r>
      </text>
    </comment>
  </commentList>
</comments>
</file>

<file path=xl/comments8.xml><?xml version="1.0" encoding="utf-8"?>
<comments xmlns="http://schemas.openxmlformats.org/spreadsheetml/2006/main">
  <authors>
    <author>BI User</author>
  </authors>
  <commentList>
    <comment ref="A1" authorId="0">
      <text>
        <r>
          <rPr>
            <sz val="11"/>
            <rFont val="Times New Roman"/>
            <family val="1"/>
          </rPr>
          <t>Her beregnes nåverdi av en annuitet ved alternative levetider. Tall med fet skrift er inngangsdata. Modellen er brukt i figur 3.5.</t>
        </r>
      </text>
    </comment>
  </commentList>
</comments>
</file>

<file path=xl/sharedStrings.xml><?xml version="1.0" encoding="utf-8"?>
<sst xmlns="http://schemas.openxmlformats.org/spreadsheetml/2006/main" count="96" uniqueCount="48">
  <si>
    <t>Annuitet</t>
  </si>
  <si>
    <t xml:space="preserve">Rente </t>
  </si>
  <si>
    <t>Avdrag</t>
  </si>
  <si>
    <t>Restlån</t>
  </si>
  <si>
    <t xml:space="preserve"> </t>
  </si>
  <si>
    <t>Rente</t>
  </si>
  <si>
    <t>Lån</t>
  </si>
  <si>
    <t>Avdragstid</t>
  </si>
  <si>
    <t>Skattesats</t>
  </si>
  <si>
    <t>Innskudd</t>
  </si>
  <si>
    <t>Rentesats, %</t>
  </si>
  <si>
    <t>Sparelengde, perioder</t>
  </si>
  <si>
    <t>Nåverdi</t>
  </si>
  <si>
    <t>Annuitetens</t>
  </si>
  <si>
    <t>1: Sluttverdi</t>
  </si>
  <si>
    <t>2: Renter</t>
  </si>
  <si>
    <t>3: Enkel rente</t>
  </si>
  <si>
    <t>4: Rentes rente</t>
  </si>
  <si>
    <t xml:space="preserve">    linje 2 - linje 3</t>
  </si>
  <si>
    <t xml:space="preserve">    50 000·0,07·T</t>
  </si>
  <si>
    <t>7.  Kontantstrøm</t>
  </si>
  <si>
    <t xml:space="preserve">     etter skatt</t>
  </si>
  <si>
    <t>6.  Spart skatt</t>
  </si>
  <si>
    <t xml:space="preserve">     før skatt</t>
  </si>
  <si>
    <t>5.  Kontantstrøm</t>
  </si>
  <si>
    <t>4.  Restlån</t>
  </si>
  <si>
    <t>3.  Avdrag</t>
  </si>
  <si>
    <t xml:space="preserve">2.  Rente </t>
  </si>
  <si>
    <t>1.  Annuitet</t>
  </si>
  <si>
    <t>Tidspunkt</t>
  </si>
  <si>
    <t xml:space="preserve">1: Nåverdi ved  </t>
  </si>
  <si>
    <t xml:space="preserve">2: Nåverdi ved </t>
  </si>
  <si>
    <t xml:space="preserve">3: Linje 1 i prosent </t>
  </si>
  <si>
    <t xml:space="preserve">    uendelig levetid</t>
  </si>
  <si>
    <t xml:space="preserve">   av linje 2</t>
  </si>
  <si>
    <t>Les dette</t>
  </si>
  <si>
    <t>Spareperiode</t>
  </si>
  <si>
    <t>Sparelengde, år</t>
  </si>
  <si>
    <t>Antall terminer pr. år</t>
  </si>
  <si>
    <t>Årsrente, %</t>
  </si>
  <si>
    <t>levetid, år</t>
  </si>
  <si>
    <t>Fremtidig beløp</t>
  </si>
  <si>
    <r>
      <t>Spareperiode (</t>
    </r>
    <r>
      <rPr>
        <i/>
        <sz val="11"/>
        <rFont val="Times New Roman"/>
        <family val="1"/>
      </rPr>
      <t>T</t>
    </r>
    <r>
      <rPr>
        <sz val="11"/>
        <rFont val="Times New Roman"/>
        <family val="1"/>
      </rPr>
      <t>; år)</t>
    </r>
  </si>
  <si>
    <r>
      <t xml:space="preserve">    50 000·1,07</t>
    </r>
    <r>
      <rPr>
        <vertAlign val="superscript"/>
        <sz val="11"/>
        <rFont val="Times New Roman"/>
        <family val="1"/>
      </rPr>
      <t>T</t>
    </r>
  </si>
  <si>
    <r>
      <t xml:space="preserve">    50 000·(1,07</t>
    </r>
    <r>
      <rPr>
        <vertAlign val="superscript"/>
        <sz val="11"/>
        <rFont val="Times New Roman"/>
        <family val="1"/>
      </rPr>
      <t>T</t>
    </r>
    <r>
      <rPr>
        <sz val="11"/>
        <rFont val="Times New Roman"/>
        <family val="1"/>
      </rPr>
      <t>-1)</t>
    </r>
  </si>
  <si>
    <r>
      <t>Levetid (</t>
    </r>
    <r>
      <rPr>
        <i/>
        <sz val="11"/>
        <color indexed="8"/>
        <rFont val="Times New Roman"/>
        <family val="1"/>
      </rPr>
      <t>T</t>
    </r>
    <r>
      <rPr>
        <sz val="11"/>
        <color indexed="8"/>
        <rFont val="Times New Roman"/>
        <family val="1"/>
      </rPr>
      <t>)</t>
    </r>
  </si>
  <si>
    <r>
      <t xml:space="preserve">   </t>
    </r>
    <r>
      <rPr>
        <i/>
        <sz val="11"/>
        <color indexed="8"/>
        <rFont val="Times New Roman"/>
        <family val="1"/>
      </rPr>
      <t>T</t>
    </r>
    <r>
      <rPr>
        <sz val="11"/>
        <color indexed="8"/>
        <rFont val="Times New Roman"/>
        <family val="1"/>
      </rPr>
      <t xml:space="preserve"> perioders levetid </t>
    </r>
  </si>
  <si>
    <t>Rente, %</t>
  </si>
</sst>
</file>

<file path=xl/styles.xml><?xml version="1.0" encoding="utf-8"?>
<styleSheet xmlns="http://schemas.openxmlformats.org/spreadsheetml/2006/main">
  <numFmts count="9">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0.000\ %"/>
  </numFmts>
  <fonts count="48">
    <font>
      <sz val="10"/>
      <name val="Arial"/>
      <family val="0"/>
    </font>
    <font>
      <sz val="11"/>
      <color indexed="8"/>
      <name val="Calibri"/>
      <family val="2"/>
    </font>
    <font>
      <sz val="8"/>
      <name val="Arial"/>
      <family val="2"/>
    </font>
    <font>
      <b/>
      <sz val="8"/>
      <name val="Tahoma"/>
      <family val="2"/>
    </font>
    <font>
      <b/>
      <sz val="11"/>
      <name val="Times New Roman"/>
      <family val="1"/>
    </font>
    <font>
      <sz val="11"/>
      <name val="Times New Roman"/>
      <family val="1"/>
    </font>
    <font>
      <b/>
      <i/>
      <sz val="11"/>
      <name val="Times New Roman"/>
      <family val="1"/>
    </font>
    <font>
      <i/>
      <sz val="11"/>
      <name val="Times New Roman"/>
      <family val="1"/>
    </font>
    <font>
      <vertAlign val="superscript"/>
      <sz val="11"/>
      <name val="Times New Roman"/>
      <family val="1"/>
    </font>
    <font>
      <sz val="11"/>
      <color indexed="8"/>
      <name val="Times New Roman"/>
      <family val="1"/>
    </font>
    <font>
      <i/>
      <sz val="11"/>
      <color indexed="8"/>
      <name val="Times New Roman"/>
      <family val="1"/>
    </font>
    <font>
      <b/>
      <sz val="12"/>
      <color indexed="8"/>
      <name val="Times New Roman"/>
      <family val="0"/>
    </font>
    <font>
      <b/>
      <sz val="11"/>
      <color indexed="8"/>
      <name val="Times New Roman"/>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0"/>
    </font>
    <font>
      <sz val="11"/>
      <color theme="1"/>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1" applyNumberFormat="0" applyAlignment="0" applyProtection="0"/>
    <xf numFmtId="0" fontId="33" fillId="21" borderId="0" applyNumberFormat="0" applyBorder="0" applyAlignment="0" applyProtection="0"/>
    <xf numFmtId="0" fontId="34" fillId="0" borderId="0" applyNumberFormat="0" applyFill="0" applyBorder="0" applyAlignment="0" applyProtection="0"/>
    <xf numFmtId="0" fontId="35" fillId="22" borderId="0" applyNumberFormat="0" applyBorder="0" applyAlignment="0" applyProtection="0"/>
    <xf numFmtId="0" fontId="36" fillId="23" borderId="1" applyNumberFormat="0" applyAlignment="0" applyProtection="0"/>
    <xf numFmtId="0" fontId="37" fillId="0" borderId="2" applyNumberFormat="0" applyFill="0" applyAlignment="0" applyProtection="0"/>
    <xf numFmtId="0" fontId="38" fillId="24" borderId="3" applyNumberFormat="0" applyAlignment="0" applyProtection="0"/>
    <xf numFmtId="0" fontId="0" fillId="25" borderId="4" applyNumberFormat="0" applyFont="0" applyAlignment="0" applyProtection="0"/>
    <xf numFmtId="0" fontId="39" fillId="26" borderId="0" applyNumberFormat="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5" fillId="20" borderId="9" applyNumberFormat="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cellStyleXfs>
  <cellXfs count="49">
    <xf numFmtId="0" fontId="0" fillId="0" borderId="0" xfId="0" applyAlignment="1">
      <alignment/>
    </xf>
    <xf numFmtId="0" fontId="4" fillId="0" borderId="0" xfId="0" applyFont="1" applyAlignment="1">
      <alignment/>
    </xf>
    <xf numFmtId="0" fontId="5" fillId="0" borderId="0" xfId="0" applyFont="1" applyAlignment="1">
      <alignment horizontal="right"/>
    </xf>
    <xf numFmtId="0" fontId="5" fillId="0" borderId="0" xfId="0" applyFont="1" applyAlignment="1">
      <alignment/>
    </xf>
    <xf numFmtId="3" fontId="5" fillId="0" borderId="0" xfId="0" applyNumberFormat="1" applyFont="1" applyAlignment="1">
      <alignment/>
    </xf>
    <xf numFmtId="3" fontId="4" fillId="0" borderId="0" xfId="0" applyNumberFormat="1" applyFont="1" applyAlignment="1">
      <alignment horizontal="right"/>
    </xf>
    <xf numFmtId="3" fontId="5" fillId="0" borderId="0" xfId="0" applyNumberFormat="1" applyFont="1" applyAlignment="1">
      <alignment horizontal="right"/>
    </xf>
    <xf numFmtId="4" fontId="4" fillId="0" borderId="0" xfId="0" applyNumberFormat="1" applyFont="1" applyAlignment="1">
      <alignment horizontal="right"/>
    </xf>
    <xf numFmtId="3" fontId="6" fillId="0" borderId="0" xfId="0" applyNumberFormat="1" applyFont="1" applyAlignment="1">
      <alignment/>
    </xf>
    <xf numFmtId="3" fontId="5" fillId="0" borderId="10" xfId="0" applyNumberFormat="1" applyFont="1" applyBorder="1" applyAlignment="1">
      <alignment horizontal="center"/>
    </xf>
    <xf numFmtId="3" fontId="5" fillId="0" borderId="10" xfId="0" applyNumberFormat="1" applyFont="1" applyBorder="1" applyAlignment="1">
      <alignment horizontal="right"/>
    </xf>
    <xf numFmtId="3" fontId="5" fillId="0" borderId="0" xfId="0" applyNumberFormat="1" applyFont="1" applyBorder="1" applyAlignment="1">
      <alignment/>
    </xf>
    <xf numFmtId="3" fontId="5" fillId="0" borderId="11" xfId="0" applyNumberFormat="1" applyFont="1" applyBorder="1" applyAlignment="1">
      <alignment/>
    </xf>
    <xf numFmtId="3" fontId="5" fillId="0" borderId="11" xfId="0" applyNumberFormat="1" applyFont="1" applyBorder="1" applyAlignment="1">
      <alignment horizontal="right"/>
    </xf>
    <xf numFmtId="3" fontId="5" fillId="0" borderId="0" xfId="0" applyNumberFormat="1" applyFont="1" applyBorder="1" applyAlignment="1">
      <alignment horizontal="right"/>
    </xf>
    <xf numFmtId="0" fontId="4" fillId="0" borderId="0" xfId="0" applyFont="1" applyAlignment="1">
      <alignment horizontal="left"/>
    </xf>
    <xf numFmtId="3" fontId="5" fillId="0" borderId="0" xfId="0" applyNumberFormat="1" applyFont="1" applyAlignment="1">
      <alignment horizontal="left"/>
    </xf>
    <xf numFmtId="0" fontId="9" fillId="0" borderId="0" xfId="0" applyFont="1" applyAlignment="1">
      <alignment horizontal="left" vertical="top" wrapText="1"/>
    </xf>
    <xf numFmtId="0" fontId="9" fillId="0" borderId="10" xfId="0" applyFont="1" applyBorder="1" applyAlignment="1">
      <alignment horizontal="left" vertical="top" wrapText="1"/>
    </xf>
    <xf numFmtId="0" fontId="9" fillId="0" borderId="10" xfId="0" applyFont="1" applyBorder="1" applyAlignment="1">
      <alignment horizontal="right" vertical="top" wrapText="1"/>
    </xf>
    <xf numFmtId="0" fontId="9" fillId="0" borderId="0" xfId="0" applyFont="1" applyAlignment="1">
      <alignment horizontal="left"/>
    </xf>
    <xf numFmtId="2" fontId="9" fillId="0" borderId="0" xfId="0" applyNumberFormat="1" applyFont="1" applyAlignment="1">
      <alignment horizontal="right"/>
    </xf>
    <xf numFmtId="0" fontId="9" fillId="0" borderId="0" xfId="0" applyFont="1" applyAlignment="1">
      <alignment horizontal="right"/>
    </xf>
    <xf numFmtId="0" fontId="9" fillId="0" borderId="11" xfId="0" applyFont="1" applyBorder="1" applyAlignment="1">
      <alignment horizontal="left"/>
    </xf>
    <xf numFmtId="1" fontId="9" fillId="0" borderId="11" xfId="0" applyNumberFormat="1" applyFont="1" applyBorder="1" applyAlignment="1">
      <alignment horizontal="right"/>
    </xf>
    <xf numFmtId="0" fontId="5" fillId="0" borderId="0" xfId="0" applyFont="1" applyAlignment="1">
      <alignment horizontal="left"/>
    </xf>
    <xf numFmtId="3" fontId="4" fillId="0" borderId="0" xfId="0" applyNumberFormat="1" applyFont="1" applyAlignment="1">
      <alignment/>
    </xf>
    <xf numFmtId="3" fontId="5" fillId="0" borderId="10" xfId="0" applyNumberFormat="1" applyFont="1" applyBorder="1" applyAlignment="1">
      <alignment/>
    </xf>
    <xf numFmtId="3" fontId="7" fillId="0" borderId="0" xfId="0" applyNumberFormat="1" applyFont="1" applyAlignment="1">
      <alignment horizontal="right"/>
    </xf>
    <xf numFmtId="3" fontId="7" fillId="0" borderId="0" xfId="0" applyNumberFormat="1" applyFont="1" applyAlignment="1">
      <alignment/>
    </xf>
    <xf numFmtId="0" fontId="4" fillId="0" borderId="0" xfId="0" applyFont="1" applyBorder="1" applyAlignment="1">
      <alignment/>
    </xf>
    <xf numFmtId="0" fontId="5" fillId="0" borderId="0" xfId="0" applyFont="1" applyBorder="1" applyAlignment="1">
      <alignment/>
    </xf>
    <xf numFmtId="0" fontId="5" fillId="0" borderId="0" xfId="0" applyFont="1" applyBorder="1" applyAlignment="1">
      <alignment horizontal="center"/>
    </xf>
    <xf numFmtId="0" fontId="5" fillId="0" borderId="10" xfId="0" applyFont="1" applyBorder="1" applyAlignment="1">
      <alignment horizontal="center"/>
    </xf>
    <xf numFmtId="0" fontId="4" fillId="0" borderId="0" xfId="0" applyFont="1" applyBorder="1" applyAlignment="1">
      <alignment horizontal="center"/>
    </xf>
    <xf numFmtId="164" fontId="5" fillId="0" borderId="0" xfId="0" applyNumberFormat="1" applyFont="1" applyBorder="1" applyAlignment="1">
      <alignment horizontal="center"/>
    </xf>
    <xf numFmtId="0" fontId="4" fillId="0" borderId="11" xfId="0" applyFont="1" applyBorder="1" applyAlignment="1">
      <alignment horizontal="center"/>
    </xf>
    <xf numFmtId="164" fontId="5" fillId="0" borderId="11" xfId="0" applyNumberFormat="1" applyFont="1" applyBorder="1" applyAlignment="1">
      <alignment horizontal="center"/>
    </xf>
    <xf numFmtId="0" fontId="4" fillId="0" borderId="10" xfId="0" applyFont="1" applyBorder="1" applyAlignment="1">
      <alignment horizontal="center"/>
    </xf>
    <xf numFmtId="3" fontId="4" fillId="0" borderId="0" xfId="0" applyNumberFormat="1" applyFont="1" applyAlignment="1">
      <alignment horizontal="center"/>
    </xf>
    <xf numFmtId="3" fontId="4" fillId="0" borderId="11" xfId="0" applyNumberFormat="1" applyFont="1" applyBorder="1" applyAlignment="1">
      <alignment horizontal="center"/>
    </xf>
    <xf numFmtId="3" fontId="4" fillId="0" borderId="0" xfId="0" applyNumberFormat="1" applyFont="1" applyBorder="1" applyAlignment="1">
      <alignment horizontal="center"/>
    </xf>
    <xf numFmtId="3" fontId="5" fillId="0" borderId="0" xfId="0" applyNumberFormat="1" applyFont="1" applyBorder="1" applyAlignment="1">
      <alignment horizontal="center"/>
    </xf>
    <xf numFmtId="4" fontId="4" fillId="0" borderId="0" xfId="0" applyNumberFormat="1" applyFont="1" applyAlignment="1">
      <alignment/>
    </xf>
    <xf numFmtId="0" fontId="5" fillId="0" borderId="0" xfId="0" applyFont="1" applyAlignment="1">
      <alignment horizontal="center"/>
    </xf>
    <xf numFmtId="2" fontId="5" fillId="0" borderId="0" xfId="0" applyNumberFormat="1" applyFont="1" applyAlignment="1">
      <alignment horizontal="center"/>
    </xf>
    <xf numFmtId="3" fontId="5" fillId="0" borderId="0" xfId="0" applyNumberFormat="1" applyFont="1" applyAlignment="1">
      <alignment horizontal="center"/>
    </xf>
    <xf numFmtId="0" fontId="9" fillId="0" borderId="0" xfId="0" applyFont="1" applyAlignment="1">
      <alignment horizontal="center" vertical="top" wrapText="1"/>
    </xf>
    <xf numFmtId="0" fontId="5" fillId="0" borderId="0" xfId="0" applyFont="1" applyBorder="1" applyAlignment="1">
      <alignment horizontal="center"/>
    </xf>
  </cellXfs>
  <cellStyles count="47">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Beregning" xfId="33"/>
    <cellStyle name="Dårlig" xfId="34"/>
    <cellStyle name="Forklarende tekst" xfId="35"/>
    <cellStyle name="God" xfId="36"/>
    <cellStyle name="Inndata" xfId="37"/>
    <cellStyle name="Koblet celle" xfId="38"/>
    <cellStyle name="Kontrollcelle" xfId="39"/>
    <cellStyle name="Merknad" xfId="40"/>
    <cellStyle name="Nøytral" xfId="41"/>
    <cellStyle name="Overskrift 1" xfId="42"/>
    <cellStyle name="Overskrift 2" xfId="43"/>
    <cellStyle name="Overskrift 3" xfId="44"/>
    <cellStyle name="Overskrift 4" xfId="45"/>
    <cellStyle name="Percent" xfId="46"/>
    <cellStyle name="Tittel" xfId="47"/>
    <cellStyle name="Totalt" xfId="48"/>
    <cellStyle name="Comma" xfId="49"/>
    <cellStyle name="Comma [0]" xfId="50"/>
    <cellStyle name="Utdata" xfId="51"/>
    <cellStyle name="Uthevingsfarge1" xfId="52"/>
    <cellStyle name="Uthevingsfarge2" xfId="53"/>
    <cellStyle name="Uthevingsfarge3" xfId="54"/>
    <cellStyle name="Uthevingsfarge4" xfId="55"/>
    <cellStyle name="Uthevingsfarge5" xfId="56"/>
    <cellStyle name="Uthevingsfarge6" xfId="57"/>
    <cellStyle name="Currency" xfId="58"/>
    <cellStyle name="Currency [0]" xfId="59"/>
    <cellStyle name="Varselteks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75"/>
          <c:y val="0.057"/>
          <c:w val="0.86025"/>
          <c:h val="0.72275"/>
        </c:manualLayout>
      </c:layout>
      <c:lineChart>
        <c:grouping val="standard"/>
        <c:varyColors val="0"/>
        <c:ser>
          <c:idx val="0"/>
          <c:order val="0"/>
          <c:tx>
            <c:v>Sluttverdi</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('Tabell 3.2'!$B$19:$L$19,'Tabell 3.2'!$C$20:$L$20)</c:f>
              <c:numCache/>
            </c:numRef>
          </c:cat>
          <c:val>
            <c:numRef>
              <c:f>'Tabell 3.2'!$B$11:$V$11</c:f>
              <c:numCache/>
            </c:numRef>
          </c:val>
          <c:smooth val="0"/>
        </c:ser>
        <c:ser>
          <c:idx val="1"/>
          <c:order val="1"/>
          <c:tx>
            <c:v>Renter</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solidFill>
                  <a:srgbClr val="FF00FF"/>
                </a:solidFill>
              </a:ln>
            </c:spPr>
          </c:marker>
          <c:cat>
            <c:numRef>
              <c:f>('Tabell 3.2'!$B$19:$L$19,'Tabell 3.2'!$C$20:$L$20)</c:f>
              <c:numCache/>
            </c:numRef>
          </c:cat>
          <c:val>
            <c:numRef>
              <c:f>'Tabell 3.2'!$B$13:$V$13</c:f>
              <c:numCache/>
            </c:numRef>
          </c:val>
          <c:smooth val="0"/>
        </c:ser>
        <c:ser>
          <c:idx val="2"/>
          <c:order val="2"/>
          <c:tx>
            <c:v>Enkel rente</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a:solidFill>
                  <a:srgbClr val="FFFF00"/>
                </a:solidFill>
              </a:ln>
            </c:spPr>
          </c:marker>
          <c:cat>
            <c:numRef>
              <c:f>('Tabell 3.2'!$B$19:$L$19,'Tabell 3.2'!$C$20:$L$20)</c:f>
              <c:numCache/>
            </c:numRef>
          </c:cat>
          <c:val>
            <c:numRef>
              <c:f>'Tabell 3.2'!$B$15:$V$15</c:f>
              <c:numCache/>
            </c:numRef>
          </c:val>
          <c:smooth val="0"/>
        </c:ser>
        <c:ser>
          <c:idx val="3"/>
          <c:order val="3"/>
          <c:tx>
            <c:v>Rentes rente</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noFill/>
              <a:ln>
                <a:solidFill>
                  <a:srgbClr val="00FFFF"/>
                </a:solidFill>
              </a:ln>
            </c:spPr>
          </c:marker>
          <c:cat>
            <c:numRef>
              <c:f>('Tabell 3.2'!$B$19:$L$19,'Tabell 3.2'!$C$20:$L$20)</c:f>
              <c:numCache/>
            </c:numRef>
          </c:cat>
          <c:val>
            <c:numRef>
              <c:f>'Tabell 3.2'!$B$17:$V$17</c:f>
              <c:numCache/>
            </c:numRef>
          </c:val>
          <c:smooth val="0"/>
        </c:ser>
        <c:marker val="1"/>
        <c:axId val="14680246"/>
        <c:axId val="65013351"/>
      </c:lineChart>
      <c:catAx>
        <c:axId val="14680246"/>
        <c:scaling>
          <c:orientation val="minMax"/>
        </c:scaling>
        <c:axPos val="b"/>
        <c:title>
          <c:tx>
            <c:rich>
              <a:bodyPr vert="horz" rot="0" anchor="ctr"/>
              <a:lstStyle/>
              <a:p>
                <a:pPr algn="ctr">
                  <a:defRPr/>
                </a:pPr>
                <a:r>
                  <a:rPr lang="en-US" cap="none" sz="1200" b="1" i="0" u="none" baseline="0">
                    <a:solidFill>
                      <a:srgbClr val="000000"/>
                    </a:solidFill>
                  </a:rPr>
                  <a:t>År</a:t>
                </a:r>
              </a:p>
            </c:rich>
          </c:tx>
          <c:layout>
            <c:manualLayout>
              <c:xMode val="factor"/>
              <c:yMode val="factor"/>
              <c:x val="-0.00625"/>
              <c:y val="0.0282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65013351"/>
        <c:crosses val="autoZero"/>
        <c:auto val="1"/>
        <c:lblOffset val="100"/>
        <c:tickLblSkip val="2"/>
        <c:noMultiLvlLbl val="0"/>
      </c:catAx>
      <c:valAx>
        <c:axId val="65013351"/>
        <c:scaling>
          <c:orientation val="minMax"/>
        </c:scaling>
        <c:axPos val="l"/>
        <c:title>
          <c:tx>
            <c:rich>
              <a:bodyPr vert="horz" rot="-5400000" anchor="ctr"/>
              <a:lstStyle/>
              <a:p>
                <a:pPr algn="ctr">
                  <a:defRPr/>
                </a:pPr>
                <a:r>
                  <a:rPr lang="en-US" cap="none" sz="1200" b="1" i="0" u="none" baseline="0">
                    <a:solidFill>
                      <a:srgbClr val="000000"/>
                    </a:solidFill>
                  </a:rPr>
                  <a:t>Kroner</a:t>
                </a:r>
              </a:p>
            </c:rich>
          </c:tx>
          <c:layout>
            <c:manualLayout>
              <c:xMode val="factor"/>
              <c:yMode val="factor"/>
              <c:x val="0.001"/>
              <c:y val="0.00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14680246"/>
        <c:crossesAt val="1"/>
        <c:crossBetween val="midCat"/>
        <c:dispUnits/>
      </c:valAx>
      <c:spPr>
        <a:solidFill>
          <a:srgbClr val="DBEEF4"/>
        </a:solidFill>
        <a:ln w="3175">
          <a:noFill/>
        </a:ln>
      </c:spPr>
    </c:plotArea>
    <c:legend>
      <c:legendPos val="b"/>
      <c:layout>
        <c:manualLayout>
          <c:xMode val="edge"/>
          <c:yMode val="edge"/>
          <c:x val="0.11175"/>
          <c:y val="0.90275"/>
          <c:w val="0.77325"/>
          <c:h val="0.07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noFill/>
    </a:ln>
  </c:spPr>
  <c:txPr>
    <a:bodyPr vert="horz" rot="0"/>
    <a:lstStyle/>
    <a:p>
      <a:pPr>
        <a:defRPr lang="en-US" cap="none" sz="1200" b="1"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5"/>
          <c:y val="0.05875"/>
          <c:w val="0.74125"/>
          <c:h val="0.80375"/>
        </c:manualLayout>
      </c:layout>
      <c:lineChart>
        <c:grouping val="standard"/>
        <c:varyColors val="0"/>
        <c:ser>
          <c:idx val="1"/>
          <c:order val="0"/>
          <c:tx>
            <c:v>4% rente</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'Figur 3.2'!$B$6:$V$6</c:f>
              <c:numCache/>
            </c:numRef>
          </c:cat>
          <c:val>
            <c:numRef>
              <c:f>'Figur 3.2'!$B$7:$V$7</c:f>
              <c:numCache/>
            </c:numRef>
          </c:val>
          <c:smooth val="0"/>
        </c:ser>
        <c:ser>
          <c:idx val="2"/>
          <c:order val="1"/>
          <c:tx>
            <c:v>7% rente</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numRef>
              <c:f>'Figur 3.2'!$B$6:$V$6</c:f>
              <c:numCache/>
            </c:numRef>
          </c:cat>
          <c:val>
            <c:numRef>
              <c:f>'Figur 3.2'!$B$8:$V$8</c:f>
              <c:numCache/>
            </c:numRef>
          </c:val>
          <c:smooth val="0"/>
        </c:ser>
        <c:ser>
          <c:idx val="3"/>
          <c:order val="2"/>
          <c:tx>
            <c:v>10% rente</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numRef>
              <c:f>'Figur 3.2'!$B$6:$V$6</c:f>
              <c:numCache/>
            </c:numRef>
          </c:cat>
          <c:val>
            <c:numRef>
              <c:f>'Figur 3.2'!$B$9:$V$9</c:f>
              <c:numCache/>
            </c:numRef>
          </c:val>
          <c:smooth val="0"/>
        </c:ser>
        <c:marker val="1"/>
        <c:axId val="48249248"/>
        <c:axId val="31590049"/>
      </c:lineChart>
      <c:catAx>
        <c:axId val="48249248"/>
        <c:scaling>
          <c:orientation val="minMax"/>
        </c:scaling>
        <c:axPos val="b"/>
        <c:title>
          <c:tx>
            <c:rich>
              <a:bodyPr vert="horz" rot="0" anchor="ctr"/>
              <a:lstStyle/>
              <a:p>
                <a:pPr algn="ctr">
                  <a:defRPr/>
                </a:pPr>
                <a:r>
                  <a:rPr lang="en-US" cap="none" sz="1100" b="1" i="0" u="none" baseline="0">
                    <a:solidFill>
                      <a:srgbClr val="000000"/>
                    </a:solidFill>
                  </a:rPr>
                  <a:t>Sparelengde, år</a:t>
                </a:r>
              </a:p>
            </c:rich>
          </c:tx>
          <c:layout>
            <c:manualLayout>
              <c:xMode val="factor"/>
              <c:yMode val="factor"/>
              <c:x val="0"/>
              <c:y val="-0.0052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31590049"/>
        <c:crosses val="autoZero"/>
        <c:auto val="1"/>
        <c:lblOffset val="100"/>
        <c:tickLblSkip val="2"/>
        <c:noMultiLvlLbl val="0"/>
      </c:catAx>
      <c:valAx>
        <c:axId val="31590049"/>
        <c:scaling>
          <c:orientation val="minMax"/>
        </c:scaling>
        <c:axPos val="l"/>
        <c:title>
          <c:tx>
            <c:rich>
              <a:bodyPr vert="horz" rot="-5400000" anchor="ctr"/>
              <a:lstStyle/>
              <a:p>
                <a:pPr algn="ctr">
                  <a:defRPr/>
                </a:pPr>
                <a:r>
                  <a:rPr lang="en-US" cap="none" sz="1100" b="1" i="0" u="none" baseline="0">
                    <a:solidFill>
                      <a:srgbClr val="000000"/>
                    </a:solidFill>
                  </a:rPr>
                  <a:t>Sluttverdi, kr</a:t>
                </a:r>
              </a:p>
            </c:rich>
          </c:tx>
          <c:layout>
            <c:manualLayout>
              <c:xMode val="factor"/>
              <c:yMode val="factor"/>
              <c:x val="0.001"/>
              <c:y val="0.045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48249248"/>
        <c:crossesAt val="1"/>
        <c:crossBetween val="midCat"/>
        <c:dispUnits/>
      </c:valAx>
      <c:spPr>
        <a:solidFill>
          <a:srgbClr val="DBEEF4"/>
        </a:solidFill>
        <a:ln w="3175">
          <a:noFill/>
        </a:ln>
      </c:spPr>
    </c:plotArea>
    <c:legend>
      <c:legendPos val="r"/>
      <c:layout>
        <c:manualLayout>
          <c:xMode val="edge"/>
          <c:yMode val="edge"/>
          <c:x val="0.7985"/>
          <c:y val="0.29375"/>
          <c:w val="0.18975"/>
          <c:h val="0.243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noFill/>
    </a:ln>
  </c:spPr>
  <c:txPr>
    <a:bodyPr vert="horz" rot="0"/>
    <a:lstStyle/>
    <a:p>
      <a:pPr>
        <a:defRPr lang="en-US" cap="none" sz="1100" b="1"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5"/>
          <c:y val="0.059"/>
          <c:w val="0.744"/>
          <c:h val="0.799"/>
        </c:manualLayout>
      </c:layout>
      <c:lineChart>
        <c:grouping val="standard"/>
        <c:varyColors val="0"/>
        <c:ser>
          <c:idx val="1"/>
          <c:order val="0"/>
          <c:tx>
            <c:v>3% rente</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('Figur 3.4'!$B$11:$L$11,'Figur 3.4'!$C$12:$L$12)</c:f>
              <c:numCache/>
            </c:numRef>
          </c:cat>
          <c:val>
            <c:numRef>
              <c:f>('Figur 3.4'!$B$13:$L$13,'Figur 3.4'!$C$14:$L$14)</c:f>
              <c:numCache/>
            </c:numRef>
          </c:val>
          <c:smooth val="0"/>
        </c:ser>
        <c:ser>
          <c:idx val="2"/>
          <c:order val="1"/>
          <c:tx>
            <c:v>7% rente</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numRef>
              <c:f>('Figur 3.4'!$B$11:$L$11,'Figur 3.4'!$C$12:$L$12)</c:f>
              <c:numCache/>
            </c:numRef>
          </c:cat>
          <c:val>
            <c:numRef>
              <c:f>('Figur 3.4'!$B$15:$L$15,'Figur 3.4'!$C$16:$L$16)</c:f>
              <c:numCache/>
            </c:numRef>
          </c:val>
          <c:smooth val="0"/>
        </c:ser>
        <c:ser>
          <c:idx val="3"/>
          <c:order val="2"/>
          <c:tx>
            <c:v>10% rente</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numRef>
              <c:f>('Figur 3.4'!$B$11:$L$11,'Figur 3.4'!$C$12:$L$12)</c:f>
              <c:numCache/>
            </c:numRef>
          </c:cat>
          <c:val>
            <c:numRef>
              <c:f>('Figur 3.4'!$B$17:$L$17,'Figur 3.4'!$C$18:$L$18)</c:f>
              <c:numCache/>
            </c:numRef>
          </c:val>
          <c:smooth val="0"/>
        </c:ser>
        <c:marker val="1"/>
        <c:axId val="15874986"/>
        <c:axId val="8657147"/>
      </c:lineChart>
      <c:catAx>
        <c:axId val="15874986"/>
        <c:scaling>
          <c:orientation val="minMax"/>
        </c:scaling>
        <c:axPos val="b"/>
        <c:title>
          <c:tx>
            <c:rich>
              <a:bodyPr vert="horz" rot="0" anchor="ctr"/>
              <a:lstStyle/>
              <a:p>
                <a:pPr algn="ctr">
                  <a:defRPr/>
                </a:pPr>
                <a:r>
                  <a:rPr lang="en-US" cap="none" sz="1100" b="1" i="0" u="none" baseline="0">
                    <a:solidFill>
                      <a:srgbClr val="000000"/>
                    </a:solidFill>
                  </a:rPr>
                  <a:t>Antall år til beløpet utbetales (T)</a:t>
                </a:r>
              </a:p>
            </c:rich>
          </c:tx>
          <c:layout>
            <c:manualLayout>
              <c:xMode val="factor"/>
              <c:yMode val="factor"/>
              <c:x val="-0.00075"/>
              <c:y val="-0.0062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8657147"/>
        <c:crosses val="autoZero"/>
        <c:auto val="1"/>
        <c:lblOffset val="100"/>
        <c:tickLblSkip val="2"/>
        <c:noMultiLvlLbl val="0"/>
      </c:catAx>
      <c:valAx>
        <c:axId val="8657147"/>
        <c:scaling>
          <c:orientation val="minMax"/>
        </c:scaling>
        <c:axPos val="l"/>
        <c:title>
          <c:tx>
            <c:rich>
              <a:bodyPr vert="horz" rot="-5400000" anchor="ctr"/>
              <a:lstStyle/>
              <a:p>
                <a:pPr algn="ctr">
                  <a:defRPr/>
                </a:pPr>
                <a:r>
                  <a:rPr lang="en-US" cap="none" sz="1100" b="1" i="0" u="none" baseline="0">
                    <a:solidFill>
                      <a:srgbClr val="000000"/>
                    </a:solidFill>
                  </a:rPr>
                  <a:t>Nåverdi (tusen kroner)</a:t>
                </a:r>
              </a:p>
            </c:rich>
          </c:tx>
          <c:layout>
            <c:manualLayout>
              <c:xMode val="factor"/>
              <c:yMode val="factor"/>
              <c:x val="0.00175"/>
              <c:y val="0.0027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15874986"/>
        <c:crossesAt val="1"/>
        <c:crossBetween val="midCat"/>
        <c:dispUnits/>
      </c:valAx>
      <c:spPr>
        <a:noFill/>
        <a:ln>
          <a:noFill/>
        </a:ln>
      </c:spPr>
    </c:plotArea>
    <c:legend>
      <c:legendPos val="r"/>
      <c:layout>
        <c:manualLayout>
          <c:xMode val="edge"/>
          <c:yMode val="edge"/>
          <c:x val="0.7975"/>
          <c:y val="0.29325"/>
          <c:w val="0.1905"/>
          <c:h val="0.2422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noFill/>
    </a:ln>
  </c:spPr>
  <c:txPr>
    <a:bodyPr vert="horz" rot="0"/>
    <a:lstStyle/>
    <a:p>
      <a:pPr>
        <a:defRPr lang="en-US" cap="none" sz="1100" b="1"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585"/>
          <c:w val="0.9415"/>
          <c:h val="0.8045"/>
        </c:manualLayout>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 3.5'!$A$9:$A$54</c:f>
              <c:numCache/>
            </c:numRef>
          </c:cat>
          <c:val>
            <c:numRef>
              <c:f>'Figur 3.5'!$B$9:$B$54</c:f>
              <c:numCache/>
            </c:numRef>
          </c:val>
          <c:smooth val="0"/>
        </c:ser>
        <c:marker val="1"/>
        <c:axId val="10805460"/>
        <c:axId val="30140277"/>
      </c:lineChart>
      <c:catAx>
        <c:axId val="10805460"/>
        <c:scaling>
          <c:orientation val="minMax"/>
        </c:scaling>
        <c:axPos val="b"/>
        <c:title>
          <c:tx>
            <c:rich>
              <a:bodyPr vert="horz" rot="0" anchor="ctr"/>
              <a:lstStyle/>
              <a:p>
                <a:pPr algn="ctr">
                  <a:defRPr/>
                </a:pPr>
                <a:r>
                  <a:rPr lang="en-US" cap="none" sz="1100" b="1" i="0" u="none" baseline="0">
                    <a:solidFill>
                      <a:srgbClr val="000000"/>
                    </a:solidFill>
                  </a:rPr>
                  <a:t>År</a:t>
                </a:r>
              </a:p>
            </c:rich>
          </c:tx>
          <c:layout>
            <c:manualLayout>
              <c:xMode val="factor"/>
              <c:yMode val="factor"/>
              <c:x val="0.0005"/>
              <c:y val="0.0007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30140277"/>
        <c:crosses val="autoZero"/>
        <c:auto val="1"/>
        <c:lblOffset val="100"/>
        <c:tickLblSkip val="5"/>
        <c:tickMarkSkip val="5"/>
        <c:noMultiLvlLbl val="0"/>
      </c:catAx>
      <c:valAx>
        <c:axId val="30140277"/>
        <c:scaling>
          <c:orientation val="minMax"/>
        </c:scaling>
        <c:axPos val="l"/>
        <c:title>
          <c:tx>
            <c:rich>
              <a:bodyPr vert="horz" rot="-5400000" anchor="ctr"/>
              <a:lstStyle/>
              <a:p>
                <a:pPr algn="ctr">
                  <a:defRPr/>
                </a:pPr>
                <a:r>
                  <a:rPr lang="en-US" cap="none" sz="1100" b="1" i="0" u="none" baseline="0">
                    <a:solidFill>
                      <a:srgbClr val="000000"/>
                    </a:solidFill>
                  </a:rPr>
                  <a:t>Nåverdi</a:t>
                </a:r>
              </a:p>
            </c:rich>
          </c:tx>
          <c:layout>
            <c:manualLayout>
              <c:xMode val="factor"/>
              <c:yMode val="factor"/>
              <c:x val="0.00125"/>
              <c:y val="0.019"/>
            </c:manualLayout>
          </c:layout>
          <c:overlay val="0"/>
          <c:spPr>
            <a:noFill/>
            <a:ln w="3175">
              <a:noFill/>
            </a:ln>
          </c:spPr>
        </c:title>
        <c:delete val="0"/>
        <c:numFmt formatCode="0" sourceLinked="0"/>
        <c:majorTickMark val="out"/>
        <c:minorTickMark val="none"/>
        <c:tickLblPos val="nextTo"/>
        <c:spPr>
          <a:ln w="3175">
            <a:solidFill>
              <a:srgbClr val="000000"/>
            </a:solidFill>
          </a:ln>
        </c:spPr>
        <c:crossAx val="10805460"/>
        <c:crossesAt val="1"/>
        <c:crossBetween val="midCat"/>
        <c:dispUnits/>
        <c:majorUnit val="4"/>
      </c:valAx>
      <c:spPr>
        <a:solidFill>
          <a:srgbClr val="DBEEF4"/>
        </a:solidFill>
        <a:ln w="3175">
          <a:noFill/>
        </a:ln>
      </c:spPr>
    </c:plotArea>
    <c:plotVisOnly val="1"/>
    <c:dispBlanksAs val="gap"/>
    <c:showDLblsOverMax val="0"/>
  </c:chart>
  <c:spPr>
    <a:solidFill>
      <a:srgbClr val="FFFFFF"/>
    </a:solidFill>
    <a:ln w="3175">
      <a:noFill/>
    </a:ln>
  </c:spPr>
  <c:txPr>
    <a:bodyPr vert="horz" rot="0"/>
    <a:lstStyle/>
    <a:p>
      <a:pPr>
        <a:defRPr lang="en-US" cap="none" sz="1100" b="1"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18</xdr:row>
      <xdr:rowOff>9525</xdr:rowOff>
    </xdr:from>
    <xdr:to>
      <xdr:col>16</xdr:col>
      <xdr:colOff>428625</xdr:colOff>
      <xdr:row>43</xdr:row>
      <xdr:rowOff>28575</xdr:rowOff>
    </xdr:to>
    <xdr:graphicFrame>
      <xdr:nvGraphicFramePr>
        <xdr:cNvPr id="1" name="Chart 1"/>
        <xdr:cNvGraphicFramePr/>
      </xdr:nvGraphicFramePr>
      <xdr:xfrm>
        <a:off x="1266825" y="3533775"/>
        <a:ext cx="8277225" cy="42100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0.29675</cdr:x>
      <cdr:y>0.294</cdr:y>
    </cdr:from>
    <cdr:to>
      <cdr:x>0.3075</cdr:x>
      <cdr:y>0.338</cdr:y>
    </cdr:to>
    <cdr:sp>
      <cdr:nvSpPr>
        <cdr:cNvPr id="1" name="Text Box 1"/>
        <cdr:cNvSpPr txBox="1">
          <a:spLocks noChangeArrowheads="1"/>
        </cdr:cNvSpPr>
      </cdr:nvSpPr>
      <cdr:spPr>
        <a:xfrm>
          <a:off x="2162175" y="1123950"/>
          <a:ext cx="76200"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rPr>
            <a:t>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11</xdr:row>
      <xdr:rowOff>28575</xdr:rowOff>
    </xdr:from>
    <xdr:to>
      <xdr:col>14</xdr:col>
      <xdr:colOff>171450</xdr:colOff>
      <xdr:row>34</xdr:row>
      <xdr:rowOff>66675</xdr:rowOff>
    </xdr:to>
    <xdr:graphicFrame>
      <xdr:nvGraphicFramePr>
        <xdr:cNvPr id="1" name="Chart 1"/>
        <xdr:cNvGraphicFramePr/>
      </xdr:nvGraphicFramePr>
      <xdr:xfrm>
        <a:off x="381000" y="2114550"/>
        <a:ext cx="7315200" cy="38481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781050</xdr:colOff>
      <xdr:row>9</xdr:row>
      <xdr:rowOff>190500</xdr:rowOff>
    </xdr:from>
    <xdr:to>
      <xdr:col>14</xdr:col>
      <xdr:colOff>209550</xdr:colOff>
      <xdr:row>30</xdr:row>
      <xdr:rowOff>0</xdr:rowOff>
    </xdr:to>
    <xdr:graphicFrame>
      <xdr:nvGraphicFramePr>
        <xdr:cNvPr id="1" name="Chart 1"/>
        <xdr:cNvGraphicFramePr/>
      </xdr:nvGraphicFramePr>
      <xdr:xfrm>
        <a:off x="781050" y="1914525"/>
        <a:ext cx="7239000" cy="35052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381000</xdr:colOff>
      <xdr:row>4</xdr:row>
      <xdr:rowOff>161925</xdr:rowOff>
    </xdr:from>
    <xdr:to>
      <xdr:col>14</xdr:col>
      <xdr:colOff>114300</xdr:colOff>
      <xdr:row>31</xdr:row>
      <xdr:rowOff>38100</xdr:rowOff>
    </xdr:to>
    <xdr:graphicFrame>
      <xdr:nvGraphicFramePr>
        <xdr:cNvPr id="1" name="Chart 1"/>
        <xdr:cNvGraphicFramePr/>
      </xdr:nvGraphicFramePr>
      <xdr:xfrm>
        <a:off x="2019300" y="895350"/>
        <a:ext cx="6438900" cy="5019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X34"/>
  <sheetViews>
    <sheetView zoomScalePageLayoutView="0" workbookViewId="0" topLeftCell="A1">
      <selection activeCell="F5" sqref="F5"/>
    </sheetView>
  </sheetViews>
  <sheetFormatPr defaultColWidth="16.7109375" defaultRowHeight="12.75"/>
  <cols>
    <col min="1" max="1" width="16.7109375" style="3" customWidth="1"/>
    <col min="2" max="22" width="8.00390625" style="2" customWidth="1"/>
    <col min="23" max="16384" width="16.7109375" style="3" customWidth="1"/>
  </cols>
  <sheetData>
    <row r="1" ht="15">
      <c r="A1" s="1" t="s">
        <v>35</v>
      </c>
    </row>
    <row r="2" ht="15"/>
    <row r="3" ht="15"/>
    <row r="4" spans="1:22" ht="15">
      <c r="A4" s="4" t="s">
        <v>9</v>
      </c>
      <c r="B4" s="5">
        <v>50000</v>
      </c>
      <c r="C4" s="6"/>
      <c r="D4" s="6"/>
      <c r="E4" s="6"/>
      <c r="F4" s="6"/>
      <c r="G4" s="6"/>
      <c r="H4" s="6"/>
      <c r="I4" s="6"/>
      <c r="J4" s="6"/>
      <c r="K4" s="6"/>
      <c r="L4" s="6"/>
      <c r="M4" s="6"/>
      <c r="N4" s="6"/>
      <c r="O4" s="6"/>
      <c r="P4" s="6"/>
      <c r="Q4" s="6"/>
      <c r="R4" s="6"/>
      <c r="S4" s="6"/>
      <c r="T4" s="6"/>
      <c r="U4" s="6"/>
      <c r="V4" s="6"/>
    </row>
    <row r="5" spans="1:22" ht="15">
      <c r="A5" s="4" t="s">
        <v>10</v>
      </c>
      <c r="B5" s="7">
        <v>7</v>
      </c>
      <c r="C5" s="6"/>
      <c r="D5" s="6"/>
      <c r="E5" s="6"/>
      <c r="F5" s="6"/>
      <c r="G5" s="6"/>
      <c r="H5" s="6"/>
      <c r="I5" s="6"/>
      <c r="J5" s="6"/>
      <c r="K5" s="6"/>
      <c r="L5" s="6"/>
      <c r="M5" s="6"/>
      <c r="N5" s="6"/>
      <c r="O5" s="6"/>
      <c r="P5" s="6"/>
      <c r="Q5" s="6"/>
      <c r="R5" s="6"/>
      <c r="S5" s="6"/>
      <c r="T5" s="6"/>
      <c r="U5" s="6"/>
      <c r="V5" s="6"/>
    </row>
    <row r="6" spans="1:22" ht="15">
      <c r="A6" s="4" t="s">
        <v>36</v>
      </c>
      <c r="B6" s="5">
        <v>20</v>
      </c>
      <c r="C6" s="6"/>
      <c r="D6" s="6"/>
      <c r="E6" s="6"/>
      <c r="F6" s="6"/>
      <c r="G6" s="6"/>
      <c r="H6" s="6"/>
      <c r="I6" s="6"/>
      <c r="J6" s="6"/>
      <c r="K6" s="6"/>
      <c r="L6" s="6"/>
      <c r="M6" s="6"/>
      <c r="N6" s="6"/>
      <c r="O6" s="6"/>
      <c r="P6" s="6"/>
      <c r="Q6" s="6"/>
      <c r="R6" s="6"/>
      <c r="S6" s="6"/>
      <c r="T6" s="6"/>
      <c r="U6" s="6"/>
      <c r="V6" s="6"/>
    </row>
    <row r="7" spans="1:22" ht="15">
      <c r="A7" s="4"/>
      <c r="B7" s="5"/>
      <c r="C7" s="6"/>
      <c r="D7" s="6"/>
      <c r="E7" s="6"/>
      <c r="F7" s="6"/>
      <c r="G7" s="6"/>
      <c r="H7" s="6"/>
      <c r="I7" s="6"/>
      <c r="J7" s="6"/>
      <c r="K7" s="6"/>
      <c r="L7" s="6"/>
      <c r="M7" s="6"/>
      <c r="N7" s="6"/>
      <c r="O7" s="6"/>
      <c r="P7" s="6"/>
      <c r="Q7" s="6"/>
      <c r="R7" s="6"/>
      <c r="S7" s="6"/>
      <c r="T7" s="6"/>
      <c r="U7" s="6"/>
      <c r="V7" s="6"/>
    </row>
    <row r="8" spans="1:22" ht="15">
      <c r="A8" s="8"/>
      <c r="B8" s="46" t="s">
        <v>42</v>
      </c>
      <c r="C8" s="46"/>
      <c r="D8" s="46"/>
      <c r="E8" s="46"/>
      <c r="F8" s="46"/>
      <c r="G8" s="46"/>
      <c r="H8" s="46"/>
      <c r="I8" s="46"/>
      <c r="J8" s="46"/>
      <c r="K8" s="46"/>
      <c r="L8" s="46"/>
      <c r="M8" s="46"/>
      <c r="N8" s="46"/>
      <c r="O8" s="46"/>
      <c r="P8" s="46"/>
      <c r="Q8" s="46"/>
      <c r="R8" s="46"/>
      <c r="S8" s="46"/>
      <c r="T8" s="46"/>
      <c r="U8" s="46"/>
      <c r="V8" s="46"/>
    </row>
    <row r="9" spans="1:22" ht="15">
      <c r="A9" s="9"/>
      <c r="B9" s="10">
        <v>0</v>
      </c>
      <c r="C9" s="10">
        <v>1</v>
      </c>
      <c r="D9" s="10">
        <v>2</v>
      </c>
      <c r="E9" s="10">
        <v>3</v>
      </c>
      <c r="F9" s="10">
        <v>4</v>
      </c>
      <c r="G9" s="10">
        <v>5</v>
      </c>
      <c r="H9" s="10">
        <v>6</v>
      </c>
      <c r="I9" s="10">
        <v>7</v>
      </c>
      <c r="J9" s="10">
        <v>8</v>
      </c>
      <c r="K9" s="10">
        <v>9</v>
      </c>
      <c r="L9" s="10">
        <v>10</v>
      </c>
      <c r="M9" s="10">
        <v>11</v>
      </c>
      <c r="N9" s="10">
        <v>12</v>
      </c>
      <c r="O9" s="10">
        <v>13</v>
      </c>
      <c r="P9" s="10">
        <v>14</v>
      </c>
      <c r="Q9" s="10">
        <v>15</v>
      </c>
      <c r="R9" s="10">
        <v>16</v>
      </c>
      <c r="S9" s="10">
        <v>17</v>
      </c>
      <c r="T9" s="10">
        <v>18</v>
      </c>
      <c r="U9" s="10">
        <v>19</v>
      </c>
      <c r="V9" s="10">
        <v>20</v>
      </c>
    </row>
    <row r="10" spans="1:22" ht="15">
      <c r="A10" s="4" t="s">
        <v>14</v>
      </c>
      <c r="B10" s="6"/>
      <c r="C10" s="6"/>
      <c r="D10" s="6"/>
      <c r="E10" s="6"/>
      <c r="F10" s="6"/>
      <c r="G10" s="6"/>
      <c r="H10" s="6"/>
      <c r="I10" s="6"/>
      <c r="J10" s="6"/>
      <c r="K10" s="6"/>
      <c r="L10" s="6"/>
      <c r="M10" s="6"/>
      <c r="N10" s="6"/>
      <c r="O10" s="6"/>
      <c r="P10" s="6"/>
      <c r="Q10" s="6"/>
      <c r="R10" s="6"/>
      <c r="S10" s="6"/>
      <c r="T10" s="6"/>
      <c r="U10" s="6"/>
      <c r="V10" s="6"/>
    </row>
    <row r="11" spans="1:22" ht="18">
      <c r="A11" s="4" t="s">
        <v>43</v>
      </c>
      <c r="B11" s="6">
        <f>$B$4*((1+$B$5/100)^B9)</f>
        <v>50000</v>
      </c>
      <c r="C11" s="6">
        <f aca="true" t="shared" si="0" ref="C11:V11">$B$4*((1+$B$5/100)^C9)</f>
        <v>53500</v>
      </c>
      <c r="D11" s="6">
        <f t="shared" si="0"/>
        <v>57245</v>
      </c>
      <c r="E11" s="6">
        <f t="shared" si="0"/>
        <v>61252.15000000001</v>
      </c>
      <c r="F11" s="6">
        <f t="shared" si="0"/>
        <v>65539.8005</v>
      </c>
      <c r="G11" s="6">
        <f t="shared" si="0"/>
        <v>70127.58653500001</v>
      </c>
      <c r="H11" s="6">
        <f t="shared" si="0"/>
        <v>75036.51759245</v>
      </c>
      <c r="I11" s="6">
        <f t="shared" si="0"/>
        <v>80289.07382392151</v>
      </c>
      <c r="J11" s="6">
        <f t="shared" si="0"/>
        <v>85909.30899159602</v>
      </c>
      <c r="K11" s="6">
        <f t="shared" si="0"/>
        <v>91922.96062100775</v>
      </c>
      <c r="L11" s="6">
        <f t="shared" si="0"/>
        <v>98357.56786447827</v>
      </c>
      <c r="M11" s="6">
        <f t="shared" si="0"/>
        <v>105242.59761499177</v>
      </c>
      <c r="N11" s="6">
        <f t="shared" si="0"/>
        <v>112609.57944804117</v>
      </c>
      <c r="O11" s="6">
        <f t="shared" si="0"/>
        <v>120492.25000940407</v>
      </c>
      <c r="P11" s="6">
        <f t="shared" si="0"/>
        <v>128926.70751006235</v>
      </c>
      <c r="Q11" s="6">
        <f t="shared" si="0"/>
        <v>137951.57703576674</v>
      </c>
      <c r="R11" s="6">
        <f t="shared" si="0"/>
        <v>147608.18742827038</v>
      </c>
      <c r="S11" s="6">
        <f t="shared" si="0"/>
        <v>157940.7605482493</v>
      </c>
      <c r="T11" s="6">
        <f t="shared" si="0"/>
        <v>168996.61378662675</v>
      </c>
      <c r="U11" s="6">
        <f t="shared" si="0"/>
        <v>180826.37675169064</v>
      </c>
      <c r="V11" s="6">
        <f t="shared" si="0"/>
        <v>193484.22312430898</v>
      </c>
    </row>
    <row r="12" spans="1:22" ht="15">
      <c r="A12" s="4" t="s">
        <v>15</v>
      </c>
      <c r="B12" s="6"/>
      <c r="C12" s="6"/>
      <c r="D12" s="6"/>
      <c r="E12" s="6"/>
      <c r="F12" s="6"/>
      <c r="G12" s="6"/>
      <c r="H12" s="6"/>
      <c r="I12" s="6"/>
      <c r="J12" s="6"/>
      <c r="K12" s="6"/>
      <c r="L12" s="6"/>
      <c r="M12" s="6"/>
      <c r="N12" s="6"/>
      <c r="O12" s="6"/>
      <c r="P12" s="6"/>
      <c r="Q12" s="6"/>
      <c r="R12" s="6"/>
      <c r="S12" s="6"/>
      <c r="T12" s="6"/>
      <c r="U12" s="6"/>
      <c r="V12" s="6"/>
    </row>
    <row r="13" spans="1:22" ht="18">
      <c r="A13" s="4" t="s">
        <v>44</v>
      </c>
      <c r="B13" s="6">
        <f>$B$4*(((1+$B$5/100)^B9)-1)</f>
        <v>0</v>
      </c>
      <c r="C13" s="6">
        <f>IF(($B$6-C9&lt;0),0,$B$4*(((1+$B$5/100)^C9)-1))</f>
        <v>3500.000000000003</v>
      </c>
      <c r="D13" s="6">
        <f aca="true" t="shared" si="1" ref="D13:V13">IF(($B$6-D9&lt;0),0,$B$4*(((1+$B$5/100)^D9)-1))</f>
        <v>7245.000000000002</v>
      </c>
      <c r="E13" s="6">
        <f t="shared" si="1"/>
        <v>11252.150000000005</v>
      </c>
      <c r="F13" s="6">
        <f t="shared" si="1"/>
        <v>15539.800500000001</v>
      </c>
      <c r="G13" s="6">
        <f t="shared" si="1"/>
        <v>20127.58653500001</v>
      </c>
      <c r="H13" s="6">
        <f t="shared" si="1"/>
        <v>25036.517592450004</v>
      </c>
      <c r="I13" s="6">
        <f t="shared" si="1"/>
        <v>30289.07382392151</v>
      </c>
      <c r="J13" s="6">
        <f t="shared" si="1"/>
        <v>35909.30899159601</v>
      </c>
      <c r="K13" s="6">
        <f t="shared" si="1"/>
        <v>41922.96062100774</v>
      </c>
      <c r="L13" s="6">
        <f t="shared" si="1"/>
        <v>48357.56786447828</v>
      </c>
      <c r="M13" s="6">
        <f t="shared" si="1"/>
        <v>55242.59761499177</v>
      </c>
      <c r="N13" s="6">
        <f t="shared" si="1"/>
        <v>62609.57944804117</v>
      </c>
      <c r="O13" s="6">
        <f t="shared" si="1"/>
        <v>70492.25000940407</v>
      </c>
      <c r="P13" s="6">
        <f t="shared" si="1"/>
        <v>78926.70751006235</v>
      </c>
      <c r="Q13" s="6">
        <f t="shared" si="1"/>
        <v>87951.57703576672</v>
      </c>
      <c r="R13" s="6">
        <f t="shared" si="1"/>
        <v>97608.18742827038</v>
      </c>
      <c r="S13" s="6">
        <f t="shared" si="1"/>
        <v>107940.76054824931</v>
      </c>
      <c r="T13" s="6">
        <f t="shared" si="1"/>
        <v>118996.61378662675</v>
      </c>
      <c r="U13" s="6">
        <f t="shared" si="1"/>
        <v>130826.37675169064</v>
      </c>
      <c r="V13" s="6">
        <f t="shared" si="1"/>
        <v>143484.22312430898</v>
      </c>
    </row>
    <row r="14" spans="1:22" ht="15">
      <c r="A14" s="4" t="s">
        <v>16</v>
      </c>
      <c r="B14" s="6"/>
      <c r="C14" s="6"/>
      <c r="D14" s="6"/>
      <c r="E14" s="6"/>
      <c r="F14" s="6"/>
      <c r="G14" s="6"/>
      <c r="H14" s="6"/>
      <c r="I14" s="6"/>
      <c r="J14" s="6"/>
      <c r="K14" s="6"/>
      <c r="L14" s="6"/>
      <c r="M14" s="6"/>
      <c r="N14" s="6"/>
      <c r="O14" s="6"/>
      <c r="P14" s="6"/>
      <c r="Q14" s="6"/>
      <c r="R14" s="6"/>
      <c r="S14" s="6"/>
      <c r="T14" s="6"/>
      <c r="U14" s="6"/>
      <c r="V14" s="6"/>
    </row>
    <row r="15" spans="1:22" ht="15">
      <c r="A15" s="4" t="s">
        <v>19</v>
      </c>
      <c r="B15" s="6">
        <f>$B$4*$B$5/100*B9</f>
        <v>0</v>
      </c>
      <c r="C15" s="6">
        <f>IF(($B$6-C9&lt;0),0,$B$4*$B$5/100*C9)</f>
        <v>3500</v>
      </c>
      <c r="D15" s="6">
        <f aca="true" t="shared" si="2" ref="D15:V15">IF(($B$6-D9&lt;0),0,$B$4*$B$5/100*D9)</f>
        <v>7000</v>
      </c>
      <c r="E15" s="6">
        <f t="shared" si="2"/>
        <v>10500</v>
      </c>
      <c r="F15" s="6">
        <f t="shared" si="2"/>
        <v>14000</v>
      </c>
      <c r="G15" s="6">
        <f t="shared" si="2"/>
        <v>17500</v>
      </c>
      <c r="H15" s="6">
        <f t="shared" si="2"/>
        <v>21000</v>
      </c>
      <c r="I15" s="6">
        <f t="shared" si="2"/>
        <v>24500</v>
      </c>
      <c r="J15" s="6">
        <f t="shared" si="2"/>
        <v>28000</v>
      </c>
      <c r="K15" s="6">
        <f t="shared" si="2"/>
        <v>31500</v>
      </c>
      <c r="L15" s="6">
        <f t="shared" si="2"/>
        <v>35000</v>
      </c>
      <c r="M15" s="6">
        <f t="shared" si="2"/>
        <v>38500</v>
      </c>
      <c r="N15" s="6">
        <f t="shared" si="2"/>
        <v>42000</v>
      </c>
      <c r="O15" s="6">
        <f t="shared" si="2"/>
        <v>45500</v>
      </c>
      <c r="P15" s="6">
        <f t="shared" si="2"/>
        <v>49000</v>
      </c>
      <c r="Q15" s="6">
        <f t="shared" si="2"/>
        <v>52500</v>
      </c>
      <c r="R15" s="6">
        <f t="shared" si="2"/>
        <v>56000</v>
      </c>
      <c r="S15" s="6">
        <f t="shared" si="2"/>
        <v>59500</v>
      </c>
      <c r="T15" s="6">
        <f t="shared" si="2"/>
        <v>63000</v>
      </c>
      <c r="U15" s="6">
        <f t="shared" si="2"/>
        <v>66500</v>
      </c>
      <c r="V15" s="6">
        <f t="shared" si="2"/>
        <v>70000</v>
      </c>
    </row>
    <row r="16" spans="1:22" ht="15">
      <c r="A16" s="11" t="s">
        <v>17</v>
      </c>
      <c r="B16" s="6"/>
      <c r="C16" s="6"/>
      <c r="D16" s="6"/>
      <c r="E16" s="6"/>
      <c r="F16" s="6"/>
      <c r="G16" s="6"/>
      <c r="H16" s="6"/>
      <c r="I16" s="6"/>
      <c r="J16" s="6"/>
      <c r="K16" s="6"/>
      <c r="L16" s="6"/>
      <c r="M16" s="6"/>
      <c r="N16" s="6"/>
      <c r="O16" s="6"/>
      <c r="P16" s="6"/>
      <c r="Q16" s="6"/>
      <c r="R16" s="6"/>
      <c r="S16" s="6"/>
      <c r="T16" s="6"/>
      <c r="U16" s="6"/>
      <c r="V16" s="6"/>
    </row>
    <row r="17" spans="1:22" ht="15.75" thickBot="1">
      <c r="A17" s="12" t="s">
        <v>18</v>
      </c>
      <c r="B17" s="13">
        <f>B23-B15</f>
        <v>0</v>
      </c>
      <c r="C17" s="13">
        <f aca="true" t="shared" si="3" ref="C17:V17">C13-C15</f>
        <v>0</v>
      </c>
      <c r="D17" s="13">
        <f t="shared" si="3"/>
        <v>245.00000000000182</v>
      </c>
      <c r="E17" s="13">
        <f t="shared" si="3"/>
        <v>752.1500000000051</v>
      </c>
      <c r="F17" s="13">
        <f t="shared" si="3"/>
        <v>1539.8005000000012</v>
      </c>
      <c r="G17" s="13">
        <f t="shared" si="3"/>
        <v>2627.5865350000095</v>
      </c>
      <c r="H17" s="13">
        <f t="shared" si="3"/>
        <v>4036.5175924500036</v>
      </c>
      <c r="I17" s="13">
        <f t="shared" si="3"/>
        <v>5789.07382392151</v>
      </c>
      <c r="J17" s="13">
        <f t="shared" si="3"/>
        <v>7909.308991596008</v>
      </c>
      <c r="K17" s="13">
        <f t="shared" si="3"/>
        <v>10422.96062100774</v>
      </c>
      <c r="L17" s="13">
        <f t="shared" si="3"/>
        <v>13357.567864478282</v>
      </c>
      <c r="M17" s="13">
        <f t="shared" si="3"/>
        <v>16742.59761499177</v>
      </c>
      <c r="N17" s="13">
        <f t="shared" si="3"/>
        <v>20609.57944804117</v>
      </c>
      <c r="O17" s="13">
        <f t="shared" si="3"/>
        <v>24992.250009404073</v>
      </c>
      <c r="P17" s="13">
        <f t="shared" si="3"/>
        <v>29926.707510062348</v>
      </c>
      <c r="Q17" s="13">
        <f t="shared" si="3"/>
        <v>35451.57703576672</v>
      </c>
      <c r="R17" s="13">
        <f t="shared" si="3"/>
        <v>41608.18742827038</v>
      </c>
      <c r="S17" s="13">
        <f t="shared" si="3"/>
        <v>48440.76054824931</v>
      </c>
      <c r="T17" s="13">
        <f t="shared" si="3"/>
        <v>55996.61378662675</v>
      </c>
      <c r="U17" s="13">
        <f t="shared" si="3"/>
        <v>64326.37675169064</v>
      </c>
      <c r="V17" s="13">
        <f t="shared" si="3"/>
        <v>73484.22312430898</v>
      </c>
    </row>
    <row r="18" spans="1:22" ht="15.75" thickTop="1">
      <c r="A18" s="11"/>
      <c r="B18" s="14"/>
      <c r="C18" s="14"/>
      <c r="D18" s="14"/>
      <c r="E18" s="14"/>
      <c r="F18" s="14"/>
      <c r="G18" s="14"/>
      <c r="H18" s="14"/>
      <c r="I18" s="14"/>
      <c r="J18" s="14"/>
      <c r="K18" s="14"/>
      <c r="L18" s="14"/>
      <c r="M18" s="14"/>
      <c r="N18" s="14"/>
      <c r="O18" s="14"/>
      <c r="P18" s="14"/>
      <c r="Q18" s="14"/>
      <c r="R18" s="14"/>
      <c r="S18" s="14"/>
      <c r="T18" s="14"/>
      <c r="U18" s="14"/>
      <c r="V18" s="14"/>
    </row>
    <row r="19" spans="1:12" ht="15">
      <c r="A19" s="4"/>
      <c r="B19" s="6"/>
      <c r="C19" s="14">
        <v>1</v>
      </c>
      <c r="D19" s="14">
        <v>2</v>
      </c>
      <c r="E19" s="14">
        <v>3</v>
      </c>
      <c r="F19" s="14">
        <v>4</v>
      </c>
      <c r="G19" s="14">
        <v>5</v>
      </c>
      <c r="H19" s="14">
        <v>6</v>
      </c>
      <c r="I19" s="14">
        <v>7</v>
      </c>
      <c r="J19" s="14">
        <v>8</v>
      </c>
      <c r="K19" s="14">
        <v>9</v>
      </c>
      <c r="L19" s="14">
        <v>10</v>
      </c>
    </row>
    <row r="20" spans="3:12" ht="15">
      <c r="C20" s="14">
        <v>11</v>
      </c>
      <c r="D20" s="14">
        <v>12</v>
      </c>
      <c r="E20" s="14">
        <v>13</v>
      </c>
      <c r="F20" s="14">
        <v>14</v>
      </c>
      <c r="G20" s="14">
        <v>15</v>
      </c>
      <c r="H20" s="14">
        <v>16</v>
      </c>
      <c r="I20" s="14">
        <v>17</v>
      </c>
      <c r="J20" s="14">
        <v>18</v>
      </c>
      <c r="K20" s="14">
        <v>19</v>
      </c>
      <c r="L20" s="14">
        <v>20</v>
      </c>
    </row>
    <row r="22" ht="15">
      <c r="I22" s="2" t="s">
        <v>4</v>
      </c>
    </row>
    <row r="33" ht="15">
      <c r="X33" s="3" t="s">
        <v>4</v>
      </c>
    </row>
    <row r="34" spans="13:15" ht="15">
      <c r="M34" s="2" t="s">
        <v>4</v>
      </c>
      <c r="O34" s="2" t="s">
        <v>4</v>
      </c>
    </row>
  </sheetData>
  <sheetProtection/>
  <mergeCells count="1">
    <mergeCell ref="B8:V8"/>
  </mergeCells>
  <printOptions/>
  <pageMargins left="0.75" right="0.75" top="1" bottom="1" header="0.5" footer="0.5"/>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L36"/>
  <sheetViews>
    <sheetView tabSelected="1" zoomScalePageLayoutView="0" workbookViewId="0" topLeftCell="A1">
      <selection activeCell="D10" sqref="D10"/>
    </sheetView>
  </sheetViews>
  <sheetFormatPr defaultColWidth="9.140625" defaultRowHeight="12.75"/>
  <cols>
    <col min="1" max="1" width="18.8515625" style="25" customWidth="1"/>
    <col min="2" max="2" width="10.7109375" style="2" customWidth="1"/>
    <col min="3" max="3" width="8.28125" style="2" customWidth="1"/>
    <col min="4" max="8" width="9.140625" style="2" customWidth="1"/>
    <col min="9" max="16384" width="9.140625" style="3" customWidth="1"/>
  </cols>
  <sheetData>
    <row r="1" ht="15">
      <c r="A1" s="15" t="s">
        <v>35</v>
      </c>
    </row>
    <row r="2" ht="15"/>
    <row r="3" spans="1:2" ht="15">
      <c r="A3" s="16" t="s">
        <v>9</v>
      </c>
      <c r="B3" s="5">
        <v>1</v>
      </c>
    </row>
    <row r="4" spans="1:2" ht="15">
      <c r="A4" s="16" t="s">
        <v>10</v>
      </c>
      <c r="B4" s="7">
        <v>10</v>
      </c>
    </row>
    <row r="5" spans="1:8" ht="15" customHeight="1">
      <c r="A5" s="17"/>
      <c r="B5" s="47" t="s">
        <v>45</v>
      </c>
      <c r="C5" s="47"/>
      <c r="D5" s="47"/>
      <c r="E5" s="47"/>
      <c r="F5" s="47"/>
      <c r="G5" s="47"/>
      <c r="H5" s="47"/>
    </row>
    <row r="6" spans="1:8" ht="15">
      <c r="A6" s="18"/>
      <c r="B6" s="19">
        <v>1</v>
      </c>
      <c r="C6" s="19">
        <v>5</v>
      </c>
      <c r="D6" s="19">
        <v>10</v>
      </c>
      <c r="E6" s="19">
        <v>15</v>
      </c>
      <c r="F6" s="19">
        <v>20</v>
      </c>
      <c r="G6" s="19">
        <v>25</v>
      </c>
      <c r="H6" s="19">
        <v>30</v>
      </c>
    </row>
    <row r="7" ht="15">
      <c r="A7" s="20" t="s">
        <v>30</v>
      </c>
    </row>
    <row r="8" spans="1:8" ht="15">
      <c r="A8" s="20" t="s">
        <v>46</v>
      </c>
      <c r="B8" s="21">
        <f>-PV($B$4/100,B6,$B$3)</f>
        <v>0.9090909090909098</v>
      </c>
      <c r="C8" s="21">
        <f aca="true" t="shared" si="0" ref="C8:H8">-PV($B$4/100,C6,$B$3)</f>
        <v>3.7907867694084505</v>
      </c>
      <c r="D8" s="21">
        <f t="shared" si="0"/>
        <v>6.144567105704685</v>
      </c>
      <c r="E8" s="21">
        <f t="shared" si="0"/>
        <v>7.606079506308366</v>
      </c>
      <c r="F8" s="21">
        <f t="shared" si="0"/>
        <v>8.513563719758565</v>
      </c>
      <c r="G8" s="21">
        <f t="shared" si="0"/>
        <v>9.077040018229358</v>
      </c>
      <c r="H8" s="21">
        <f t="shared" si="0"/>
        <v>9.42691446698832</v>
      </c>
    </row>
    <row r="9" ht="17.25" customHeight="1">
      <c r="A9" s="20" t="s">
        <v>31</v>
      </c>
    </row>
    <row r="10" spans="1:8" ht="15" customHeight="1">
      <c r="A10" s="20" t="s">
        <v>33</v>
      </c>
      <c r="B10" s="22">
        <f>$B$3/($B$4/100)</f>
        <v>10</v>
      </c>
      <c r="C10" s="22">
        <f aca="true" t="shared" si="1" ref="C10:H10">$B$3/($B$4/100)</f>
        <v>10</v>
      </c>
      <c r="D10" s="22">
        <f t="shared" si="1"/>
        <v>10</v>
      </c>
      <c r="E10" s="22">
        <f t="shared" si="1"/>
        <v>10</v>
      </c>
      <c r="F10" s="22">
        <f t="shared" si="1"/>
        <v>10</v>
      </c>
      <c r="G10" s="22">
        <f t="shared" si="1"/>
        <v>10</v>
      </c>
      <c r="H10" s="22">
        <f t="shared" si="1"/>
        <v>10</v>
      </c>
    </row>
    <row r="11" ht="16.5" customHeight="1">
      <c r="A11" s="20" t="s">
        <v>32</v>
      </c>
    </row>
    <row r="12" spans="1:8" ht="15.75" customHeight="1" thickBot="1">
      <c r="A12" s="23" t="s">
        <v>34</v>
      </c>
      <c r="B12" s="24">
        <f>100*B8/B10</f>
        <v>9.090909090909097</v>
      </c>
      <c r="C12" s="24">
        <f aca="true" t="shared" si="2" ref="C12:H12">100*C8/C10</f>
        <v>37.90786769408451</v>
      </c>
      <c r="D12" s="24">
        <f t="shared" si="2"/>
        <v>61.44567105704685</v>
      </c>
      <c r="E12" s="24">
        <f t="shared" si="2"/>
        <v>76.06079506308366</v>
      </c>
      <c r="F12" s="24">
        <f t="shared" si="2"/>
        <v>85.13563719758565</v>
      </c>
      <c r="G12" s="24">
        <f t="shared" si="2"/>
        <v>90.77040018229357</v>
      </c>
      <c r="H12" s="24">
        <f t="shared" si="2"/>
        <v>94.2691446698832</v>
      </c>
    </row>
    <row r="13" ht="15.75" thickTop="1"/>
    <row r="18" ht="15">
      <c r="L18" s="3" t="s">
        <v>4</v>
      </c>
    </row>
    <row r="23" ht="15">
      <c r="G23" s="2" t="s">
        <v>4</v>
      </c>
    </row>
    <row r="24" ht="15">
      <c r="D24" s="2" t="s">
        <v>4</v>
      </c>
    </row>
    <row r="35" ht="15">
      <c r="F35" s="2" t="s">
        <v>4</v>
      </c>
    </row>
    <row r="36" ht="15">
      <c r="G36" s="2" t="s">
        <v>4</v>
      </c>
    </row>
  </sheetData>
  <sheetProtection/>
  <mergeCells count="1">
    <mergeCell ref="B5:H5"/>
  </mergeCells>
  <printOptions/>
  <pageMargins left="0.75" right="0.75" top="1" bottom="1" header="0.5" footer="0.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J31"/>
  <sheetViews>
    <sheetView zoomScalePageLayoutView="0" workbookViewId="0" topLeftCell="A1">
      <selection activeCell="F18" sqref="F18"/>
    </sheetView>
  </sheetViews>
  <sheetFormatPr defaultColWidth="9.140625" defaultRowHeight="12.75"/>
  <cols>
    <col min="1" max="1" width="11.140625" style="4" customWidth="1"/>
    <col min="2" max="5" width="9.140625" style="6" customWidth="1"/>
    <col min="6" max="16384" width="9.140625" style="4" customWidth="1"/>
  </cols>
  <sheetData>
    <row r="1" ht="15">
      <c r="A1" s="26" t="s">
        <v>35</v>
      </c>
    </row>
    <row r="2" ht="15"/>
    <row r="3" ht="15"/>
    <row r="4" spans="1:2" ht="15">
      <c r="A4" s="4" t="s">
        <v>47</v>
      </c>
      <c r="B4" s="7">
        <v>5</v>
      </c>
    </row>
    <row r="5" spans="1:2" ht="15">
      <c r="A5" s="4" t="s">
        <v>0</v>
      </c>
      <c r="B5" s="5">
        <v>36721</v>
      </c>
    </row>
    <row r="6" spans="1:2" ht="15">
      <c r="A6" s="4" t="s">
        <v>6</v>
      </c>
      <c r="B6" s="5">
        <v>100000</v>
      </c>
    </row>
    <row r="8" spans="1:2" ht="15">
      <c r="A8" s="4" t="s">
        <v>0</v>
      </c>
      <c r="B8" s="6">
        <f>-PMT(B4/100,3,100000)</f>
        <v>36720.85646312448</v>
      </c>
    </row>
    <row r="9" spans="2:5" ht="15">
      <c r="B9" s="46" t="s">
        <v>29</v>
      </c>
      <c r="C9" s="46"/>
      <c r="D9" s="46"/>
      <c r="E9" s="46"/>
    </row>
    <row r="10" spans="1:5" ht="15">
      <c r="A10" s="27"/>
      <c r="B10" s="10">
        <v>0</v>
      </c>
      <c r="C10" s="10">
        <v>1</v>
      </c>
      <c r="D10" s="10">
        <v>2</v>
      </c>
      <c r="E10" s="10">
        <v>3</v>
      </c>
    </row>
    <row r="11" spans="1:8" ht="15">
      <c r="A11" s="4" t="s">
        <v>0</v>
      </c>
      <c r="C11" s="6">
        <f>B8</f>
        <v>36720.85646312448</v>
      </c>
      <c r="D11" s="6">
        <f>C11</f>
        <v>36720.85646312448</v>
      </c>
      <c r="E11" s="6">
        <f>D11</f>
        <v>36720.85646312448</v>
      </c>
      <c r="H11" s="4" t="s">
        <v>4</v>
      </c>
    </row>
    <row r="12" spans="1:5" ht="15">
      <c r="A12" s="4" t="s">
        <v>1</v>
      </c>
      <c r="C12" s="6">
        <f>B14*$B$4/100</f>
        <v>5000</v>
      </c>
      <c r="D12" s="6">
        <f>C14*$B$4/100</f>
        <v>3413.957176843776</v>
      </c>
      <c r="E12" s="6">
        <f>D14*$B$4/100</f>
        <v>1748.6122125297406</v>
      </c>
    </row>
    <row r="13" spans="1:10" ht="15">
      <c r="A13" s="4" t="s">
        <v>2</v>
      </c>
      <c r="C13" s="6">
        <f>C11-C12</f>
        <v>31720.85646312448</v>
      </c>
      <c r="D13" s="6">
        <f>D11-D12</f>
        <v>33306.899286280706</v>
      </c>
      <c r="E13" s="6">
        <f>E11-E12</f>
        <v>34972.24425059474</v>
      </c>
      <c r="J13" s="4" t="s">
        <v>4</v>
      </c>
    </row>
    <row r="14" spans="1:5" ht="15.75" thickBot="1">
      <c r="A14" s="12" t="s">
        <v>3</v>
      </c>
      <c r="B14" s="13">
        <f>B6</f>
        <v>100000</v>
      </c>
      <c r="C14" s="13">
        <f>B14-C13</f>
        <v>68279.14353687552</v>
      </c>
      <c r="D14" s="13">
        <f>C14-D13</f>
        <v>34972.24425059481</v>
      </c>
      <c r="E14" s="13">
        <f>D14-E13</f>
        <v>7.275957614183426E-11</v>
      </c>
    </row>
    <row r="15" ht="15.75" thickTop="1"/>
    <row r="18" spans="6:8" ht="15">
      <c r="F18" s="4" t="s">
        <v>4</v>
      </c>
      <c r="H18" s="4" t="s">
        <v>4</v>
      </c>
    </row>
    <row r="20" ht="15">
      <c r="E20" s="6" t="s">
        <v>4</v>
      </c>
    </row>
    <row r="31" ht="15">
      <c r="H31" s="4" t="s">
        <v>4</v>
      </c>
    </row>
  </sheetData>
  <sheetProtection/>
  <mergeCells count="1">
    <mergeCell ref="B9:E9"/>
  </mergeCells>
  <printOptions/>
  <pageMargins left="0.75" right="0.75" top="1" bottom="1" header="0.5" footer="0.5"/>
  <pageSetup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F35"/>
  <sheetViews>
    <sheetView zoomScalePageLayoutView="0" workbookViewId="0" topLeftCell="A1">
      <selection activeCell="E7" sqref="E7"/>
    </sheetView>
  </sheetViews>
  <sheetFormatPr defaultColWidth="9.7109375" defaultRowHeight="12.75" outlineLevelCol="1"/>
  <cols>
    <col min="1" max="1" width="16.00390625" style="4" customWidth="1"/>
    <col min="2" max="7" width="9.7109375" style="6" customWidth="1"/>
    <col min="8" max="20" width="9.7109375" style="6" hidden="1" customWidth="1" outlineLevel="1"/>
    <col min="21" max="21" width="9.7109375" style="6" customWidth="1" collapsed="1"/>
    <col min="22" max="22" width="9.7109375" style="6" customWidth="1"/>
    <col min="23" max="16384" width="9.7109375" style="4" customWidth="1"/>
  </cols>
  <sheetData>
    <row r="1" ht="15">
      <c r="A1" s="26" t="s">
        <v>35</v>
      </c>
    </row>
    <row r="2" ht="15"/>
    <row r="3" ht="15"/>
    <row r="4" spans="1:2" ht="15">
      <c r="A4" s="4" t="s">
        <v>8</v>
      </c>
      <c r="B4" s="7">
        <v>0.28</v>
      </c>
    </row>
    <row r="5" spans="1:2" ht="15">
      <c r="A5" s="4" t="s">
        <v>5</v>
      </c>
      <c r="B5" s="7">
        <v>5</v>
      </c>
    </row>
    <row r="6" spans="1:2" ht="15">
      <c r="A6" s="4" t="s">
        <v>7</v>
      </c>
      <c r="B6" s="5">
        <v>20</v>
      </c>
    </row>
    <row r="7" spans="1:2" ht="15">
      <c r="A7" s="4" t="s">
        <v>6</v>
      </c>
      <c r="B7" s="5">
        <v>100000</v>
      </c>
    </row>
    <row r="8" ht="15">
      <c r="B8" s="5"/>
    </row>
    <row r="9" spans="1:22" s="29" customFormat="1" ht="15">
      <c r="A9" s="4" t="s">
        <v>0</v>
      </c>
      <c r="B9" s="6">
        <f>B7*(B5/100*((1+B5/100)^B6))/(((1+B5/100)^B6)-1)</f>
        <v>8024.258719069132</v>
      </c>
      <c r="C9" s="28"/>
      <c r="D9" s="28"/>
      <c r="E9" s="28"/>
      <c r="F9" s="28"/>
      <c r="G9" s="28"/>
      <c r="H9" s="28"/>
      <c r="I9" s="28"/>
      <c r="J9" s="28"/>
      <c r="K9" s="28"/>
      <c r="L9" s="28"/>
      <c r="M9" s="28"/>
      <c r="N9" s="28"/>
      <c r="O9" s="28"/>
      <c r="P9" s="28"/>
      <c r="Q9" s="28"/>
      <c r="R9" s="28"/>
      <c r="S9" s="28"/>
      <c r="T9" s="28"/>
      <c r="U9" s="28"/>
      <c r="V9" s="28"/>
    </row>
    <row r="10" spans="2:22" ht="15">
      <c r="B10" s="46" t="s">
        <v>29</v>
      </c>
      <c r="C10" s="46"/>
      <c r="D10" s="46"/>
      <c r="E10" s="46"/>
      <c r="F10" s="46"/>
      <c r="G10" s="46"/>
      <c r="H10" s="46"/>
      <c r="I10" s="46"/>
      <c r="J10" s="46"/>
      <c r="K10" s="46"/>
      <c r="L10" s="46"/>
      <c r="M10" s="46"/>
      <c r="N10" s="46"/>
      <c r="O10" s="46"/>
      <c r="P10" s="46"/>
      <c r="Q10" s="46"/>
      <c r="R10" s="46"/>
      <c r="S10" s="46"/>
      <c r="T10" s="46"/>
      <c r="U10" s="46"/>
      <c r="V10" s="46"/>
    </row>
    <row r="11" spans="1:32" ht="15">
      <c r="A11" s="27"/>
      <c r="B11" s="10">
        <v>0</v>
      </c>
      <c r="C11" s="10">
        <v>1</v>
      </c>
      <c r="D11" s="10">
        <v>2</v>
      </c>
      <c r="E11" s="10">
        <v>3</v>
      </c>
      <c r="F11" s="10">
        <v>4</v>
      </c>
      <c r="G11" s="10">
        <v>5</v>
      </c>
      <c r="H11" s="10">
        <v>6</v>
      </c>
      <c r="I11" s="10">
        <v>7</v>
      </c>
      <c r="J11" s="10">
        <v>8</v>
      </c>
      <c r="K11" s="10">
        <v>9</v>
      </c>
      <c r="L11" s="10">
        <v>10</v>
      </c>
      <c r="M11" s="10">
        <v>11</v>
      </c>
      <c r="N11" s="10">
        <v>12</v>
      </c>
      <c r="O11" s="10">
        <v>13</v>
      </c>
      <c r="P11" s="10">
        <v>14</v>
      </c>
      <c r="Q11" s="10">
        <v>15</v>
      </c>
      <c r="R11" s="10">
        <v>16</v>
      </c>
      <c r="S11" s="10">
        <v>17</v>
      </c>
      <c r="T11" s="10">
        <v>18</v>
      </c>
      <c r="U11" s="10">
        <v>19</v>
      </c>
      <c r="V11" s="10">
        <v>20</v>
      </c>
      <c r="W11" s="3"/>
      <c r="X11" s="3"/>
      <c r="Y11" s="3"/>
      <c r="Z11" s="3"/>
      <c r="AA11" s="3"/>
      <c r="AB11" s="3"/>
      <c r="AC11" s="3"/>
      <c r="AD11" s="3"/>
      <c r="AE11" s="3"/>
      <c r="AF11" s="3"/>
    </row>
    <row r="12" spans="1:22" ht="15">
      <c r="A12" s="4" t="s">
        <v>28</v>
      </c>
      <c r="C12" s="6">
        <f aca="true" t="shared" si="0" ref="C12:V12">IF((C11&gt;$B$6),0,$B$9)</f>
        <v>8024.258719069132</v>
      </c>
      <c r="D12" s="6">
        <f t="shared" si="0"/>
        <v>8024.258719069132</v>
      </c>
      <c r="E12" s="6">
        <f t="shared" si="0"/>
        <v>8024.258719069132</v>
      </c>
      <c r="F12" s="6">
        <f t="shared" si="0"/>
        <v>8024.258719069132</v>
      </c>
      <c r="G12" s="6">
        <f t="shared" si="0"/>
        <v>8024.258719069132</v>
      </c>
      <c r="H12" s="6">
        <f t="shared" si="0"/>
        <v>8024.258719069132</v>
      </c>
      <c r="I12" s="6">
        <f t="shared" si="0"/>
        <v>8024.258719069132</v>
      </c>
      <c r="J12" s="6">
        <f t="shared" si="0"/>
        <v>8024.258719069132</v>
      </c>
      <c r="K12" s="6">
        <f t="shared" si="0"/>
        <v>8024.258719069132</v>
      </c>
      <c r="L12" s="6">
        <f t="shared" si="0"/>
        <v>8024.258719069132</v>
      </c>
      <c r="M12" s="6">
        <f t="shared" si="0"/>
        <v>8024.258719069132</v>
      </c>
      <c r="N12" s="6">
        <f t="shared" si="0"/>
        <v>8024.258719069132</v>
      </c>
      <c r="O12" s="6">
        <f t="shared" si="0"/>
        <v>8024.258719069132</v>
      </c>
      <c r="P12" s="6">
        <f t="shared" si="0"/>
        <v>8024.258719069132</v>
      </c>
      <c r="Q12" s="6">
        <f t="shared" si="0"/>
        <v>8024.258719069132</v>
      </c>
      <c r="R12" s="6">
        <f t="shared" si="0"/>
        <v>8024.258719069132</v>
      </c>
      <c r="S12" s="6">
        <f t="shared" si="0"/>
        <v>8024.258719069132</v>
      </c>
      <c r="T12" s="6">
        <f t="shared" si="0"/>
        <v>8024.258719069132</v>
      </c>
      <c r="U12" s="6">
        <f t="shared" si="0"/>
        <v>8024.258719069132</v>
      </c>
      <c r="V12" s="6">
        <f t="shared" si="0"/>
        <v>8024.258719069132</v>
      </c>
    </row>
    <row r="13" spans="1:22" ht="15">
      <c r="A13" s="4" t="s">
        <v>27</v>
      </c>
      <c r="C13" s="6">
        <f>B15*$B$5/100</f>
        <v>5000</v>
      </c>
      <c r="D13" s="6">
        <f>C15*$B$5/100</f>
        <v>4848.7870640465435</v>
      </c>
      <c r="E13" s="6">
        <f>D15*$B$5/100</f>
        <v>4690.013481295415</v>
      </c>
      <c r="F13" s="6">
        <f>E15*$B$5/100</f>
        <v>4523.301219406729</v>
      </c>
      <c r="G13" s="6">
        <f>F15*$B$5/100</f>
        <v>4348.253344423609</v>
      </c>
      <c r="H13" s="6">
        <f>IF((H11&gt;$B$6),0,G15*$B$5/100)</f>
        <v>4164.453075691333</v>
      </c>
      <c r="I13" s="6">
        <f aca="true" t="shared" si="1" ref="I13:V13">IF((I11&gt;$B$6),0,H15*$B$5/100)</f>
        <v>3971.462793522442</v>
      </c>
      <c r="J13" s="6">
        <f t="shared" si="1"/>
        <v>3768.822997245108</v>
      </c>
      <c r="K13" s="6">
        <f t="shared" si="1"/>
        <v>3556.0512111539074</v>
      </c>
      <c r="L13" s="6">
        <f t="shared" si="1"/>
        <v>3332.6408357581463</v>
      </c>
      <c r="M13" s="6">
        <f t="shared" si="1"/>
        <v>3098.0599415925967</v>
      </c>
      <c r="N13" s="6">
        <f t="shared" si="1"/>
        <v>2851.75000271877</v>
      </c>
      <c r="O13" s="6">
        <f t="shared" si="1"/>
        <v>2593.1245669012515</v>
      </c>
      <c r="P13" s="6">
        <f t="shared" si="1"/>
        <v>2321.5678592928575</v>
      </c>
      <c r="Q13" s="6">
        <f t="shared" si="1"/>
        <v>2036.433316304044</v>
      </c>
      <c r="R13" s="6">
        <f t="shared" si="1"/>
        <v>1737.0420461657893</v>
      </c>
      <c r="S13" s="6">
        <f t="shared" si="1"/>
        <v>1422.6812125206225</v>
      </c>
      <c r="T13" s="6">
        <f t="shared" si="1"/>
        <v>1092.6023371931967</v>
      </c>
      <c r="U13" s="6">
        <f t="shared" si="1"/>
        <v>746.0195180994</v>
      </c>
      <c r="V13" s="6">
        <f t="shared" si="1"/>
        <v>382.1075580509134</v>
      </c>
    </row>
    <row r="14" spans="1:22" ht="15">
      <c r="A14" s="4" t="s">
        <v>26</v>
      </c>
      <c r="C14" s="6">
        <f aca="true" t="shared" si="2" ref="C14:H14">C12-C13</f>
        <v>3024.258719069132</v>
      </c>
      <c r="D14" s="6">
        <f t="shared" si="2"/>
        <v>3175.4716550225885</v>
      </c>
      <c r="E14" s="6">
        <f t="shared" si="2"/>
        <v>3334.2452377737172</v>
      </c>
      <c r="F14" s="6">
        <f t="shared" si="2"/>
        <v>3500.9574996624033</v>
      </c>
      <c r="G14" s="6">
        <f t="shared" si="2"/>
        <v>3676.0053746455233</v>
      </c>
      <c r="H14" s="6">
        <f t="shared" si="2"/>
        <v>3859.8056433777992</v>
      </c>
      <c r="I14" s="6">
        <f aca="true" t="shared" si="3" ref="I14:V14">I12-I13</f>
        <v>4052.79592554669</v>
      </c>
      <c r="J14" s="6">
        <f t="shared" si="3"/>
        <v>4255.435721824024</v>
      </c>
      <c r="K14" s="6">
        <f t="shared" si="3"/>
        <v>4468.207507915225</v>
      </c>
      <c r="L14" s="6">
        <f t="shared" si="3"/>
        <v>4691.617883310986</v>
      </c>
      <c r="M14" s="6">
        <f t="shared" si="3"/>
        <v>4926.198777476535</v>
      </c>
      <c r="N14" s="6">
        <f t="shared" si="3"/>
        <v>5172.508716350362</v>
      </c>
      <c r="O14" s="6">
        <f t="shared" si="3"/>
        <v>5431.1341521678805</v>
      </c>
      <c r="P14" s="6">
        <f t="shared" si="3"/>
        <v>5702.690859776274</v>
      </c>
      <c r="Q14" s="6">
        <f t="shared" si="3"/>
        <v>5987.825402765088</v>
      </c>
      <c r="R14" s="6">
        <f t="shared" si="3"/>
        <v>6287.216672903342</v>
      </c>
      <c r="S14" s="6">
        <f t="shared" si="3"/>
        <v>6601.5775065485095</v>
      </c>
      <c r="T14" s="6">
        <f t="shared" si="3"/>
        <v>6931.656381875935</v>
      </c>
      <c r="U14" s="6">
        <f t="shared" si="3"/>
        <v>7278.239200969732</v>
      </c>
      <c r="V14" s="6">
        <f t="shared" si="3"/>
        <v>7642.151161018219</v>
      </c>
    </row>
    <row r="15" spans="1:22" ht="15">
      <c r="A15" s="27" t="s">
        <v>25</v>
      </c>
      <c r="B15" s="10">
        <f>B7</f>
        <v>100000</v>
      </c>
      <c r="C15" s="10">
        <f aca="true" t="shared" si="4" ref="C15:H15">B15-C14</f>
        <v>96975.74128093087</v>
      </c>
      <c r="D15" s="10">
        <f t="shared" si="4"/>
        <v>93800.26962590829</v>
      </c>
      <c r="E15" s="10">
        <f t="shared" si="4"/>
        <v>90466.02438813457</v>
      </c>
      <c r="F15" s="10">
        <f t="shared" si="4"/>
        <v>86965.06688847217</v>
      </c>
      <c r="G15" s="10">
        <f t="shared" si="4"/>
        <v>83289.06151382664</v>
      </c>
      <c r="H15" s="10">
        <f t="shared" si="4"/>
        <v>79429.25587044885</v>
      </c>
      <c r="I15" s="10">
        <f aca="true" t="shared" si="5" ref="I15:V15">H15-I14</f>
        <v>75376.45994490216</v>
      </c>
      <c r="J15" s="10">
        <f t="shared" si="5"/>
        <v>71121.02422307814</v>
      </c>
      <c r="K15" s="10">
        <f t="shared" si="5"/>
        <v>66652.81671516292</v>
      </c>
      <c r="L15" s="10">
        <f t="shared" si="5"/>
        <v>61961.19883185193</v>
      </c>
      <c r="M15" s="10">
        <f t="shared" si="5"/>
        <v>57035.00005437539</v>
      </c>
      <c r="N15" s="10">
        <f t="shared" si="5"/>
        <v>51862.49133802503</v>
      </c>
      <c r="O15" s="10">
        <f t="shared" si="5"/>
        <v>46431.35718585715</v>
      </c>
      <c r="P15" s="10">
        <f t="shared" si="5"/>
        <v>40728.66632608088</v>
      </c>
      <c r="Q15" s="10">
        <f t="shared" si="5"/>
        <v>34740.84092331579</v>
      </c>
      <c r="R15" s="10">
        <f t="shared" si="5"/>
        <v>28453.624250412446</v>
      </c>
      <c r="S15" s="10">
        <f t="shared" si="5"/>
        <v>21852.046743863935</v>
      </c>
      <c r="T15" s="10">
        <f t="shared" si="5"/>
        <v>14920.390361988</v>
      </c>
      <c r="U15" s="10">
        <f t="shared" si="5"/>
        <v>7642.151161018268</v>
      </c>
      <c r="V15" s="10">
        <f t="shared" si="5"/>
        <v>4.9112713895738125E-11</v>
      </c>
    </row>
    <row r="16" ht="15">
      <c r="A16" s="4" t="s">
        <v>24</v>
      </c>
    </row>
    <row r="17" spans="1:22" ht="15">
      <c r="A17" s="4" t="s">
        <v>23</v>
      </c>
      <c r="B17" s="6">
        <f>B15</f>
        <v>100000</v>
      </c>
      <c r="C17" s="6">
        <f aca="true" t="shared" si="6" ref="C17:H17">-C12</f>
        <v>-8024.258719069132</v>
      </c>
      <c r="D17" s="6">
        <f t="shared" si="6"/>
        <v>-8024.258719069132</v>
      </c>
      <c r="E17" s="6">
        <f t="shared" si="6"/>
        <v>-8024.258719069132</v>
      </c>
      <c r="F17" s="6">
        <f t="shared" si="6"/>
        <v>-8024.258719069132</v>
      </c>
      <c r="G17" s="6">
        <f t="shared" si="6"/>
        <v>-8024.258719069132</v>
      </c>
      <c r="H17" s="6">
        <f t="shared" si="6"/>
        <v>-8024.258719069132</v>
      </c>
      <c r="I17" s="6">
        <f aca="true" t="shared" si="7" ref="I17:Q17">-I12</f>
        <v>-8024.258719069132</v>
      </c>
      <c r="J17" s="6">
        <f t="shared" si="7"/>
        <v>-8024.258719069132</v>
      </c>
      <c r="K17" s="6">
        <f t="shared" si="7"/>
        <v>-8024.258719069132</v>
      </c>
      <c r="L17" s="6">
        <f t="shared" si="7"/>
        <v>-8024.258719069132</v>
      </c>
      <c r="M17" s="6">
        <f t="shared" si="7"/>
        <v>-8024.258719069132</v>
      </c>
      <c r="N17" s="6">
        <f t="shared" si="7"/>
        <v>-8024.258719069132</v>
      </c>
      <c r="O17" s="6">
        <f t="shared" si="7"/>
        <v>-8024.258719069132</v>
      </c>
      <c r="P17" s="6">
        <f t="shared" si="7"/>
        <v>-8024.258719069132</v>
      </c>
      <c r="Q17" s="6">
        <f t="shared" si="7"/>
        <v>-8024.258719069132</v>
      </c>
      <c r="R17" s="6">
        <f>-R12</f>
        <v>-8024.258719069132</v>
      </c>
      <c r="S17" s="6">
        <f>-S12</f>
        <v>-8024.258719069132</v>
      </c>
      <c r="T17" s="6">
        <f>-T12</f>
        <v>-8024.258719069132</v>
      </c>
      <c r="U17" s="6">
        <f>-U12</f>
        <v>-8024.258719069132</v>
      </c>
      <c r="V17" s="6">
        <f>-V12</f>
        <v>-8024.258719069132</v>
      </c>
    </row>
    <row r="18" spans="1:22" ht="15">
      <c r="A18" s="4" t="s">
        <v>22</v>
      </c>
      <c r="C18" s="6">
        <f>$B$4*C13</f>
        <v>1400.0000000000002</v>
      </c>
      <c r="D18" s="6">
        <f>$B$4*D13</f>
        <v>1357.6603779330324</v>
      </c>
      <c r="E18" s="6">
        <f>$B$4*E13</f>
        <v>1313.2037747627162</v>
      </c>
      <c r="F18" s="6">
        <f>$B$4*F13</f>
        <v>1266.524341433884</v>
      </c>
      <c r="G18" s="6">
        <f>$B$4*G13</f>
        <v>1217.5109364386105</v>
      </c>
      <c r="H18" s="6">
        <f aca="true" t="shared" si="8" ref="H18:Q18">-$B$4*H13</f>
        <v>-1166.0468611935732</v>
      </c>
      <c r="I18" s="6">
        <f t="shared" si="8"/>
        <v>-1112.009582186284</v>
      </c>
      <c r="J18" s="6">
        <f t="shared" si="8"/>
        <v>-1055.2704392286303</v>
      </c>
      <c r="K18" s="6">
        <f t="shared" si="8"/>
        <v>-995.6943391230942</v>
      </c>
      <c r="L18" s="6">
        <f t="shared" si="8"/>
        <v>-933.1394340122811</v>
      </c>
      <c r="M18" s="6">
        <f t="shared" si="8"/>
        <v>-867.4567836459272</v>
      </c>
      <c r="N18" s="6">
        <f t="shared" si="8"/>
        <v>-798.4900007612556</v>
      </c>
      <c r="O18" s="6">
        <f t="shared" si="8"/>
        <v>-726.0748787323505</v>
      </c>
      <c r="P18" s="6">
        <f t="shared" si="8"/>
        <v>-650.0390006020002</v>
      </c>
      <c r="Q18" s="6">
        <f t="shared" si="8"/>
        <v>-570.2013285651324</v>
      </c>
      <c r="R18" s="6">
        <f>-$B$4*R13</f>
        <v>-486.37177292642104</v>
      </c>
      <c r="S18" s="6">
        <f>-$B$4*S13</f>
        <v>-398.35073950577436</v>
      </c>
      <c r="T18" s="6">
        <f>-$B$4*T13</f>
        <v>-305.9286544140951</v>
      </c>
      <c r="U18" s="6">
        <f>-$B$4*U13</f>
        <v>-208.88546506783203</v>
      </c>
      <c r="V18" s="6">
        <f>-$B$4*V13</f>
        <v>-106.99011625425575</v>
      </c>
    </row>
    <row r="19" ht="15">
      <c r="A19" s="4" t="s">
        <v>20</v>
      </c>
    </row>
    <row r="20" spans="1:22" ht="15.75" thickBot="1">
      <c r="A20" s="12" t="s">
        <v>21</v>
      </c>
      <c r="B20" s="13">
        <f aca="true" t="shared" si="9" ref="B20:G20">B17+B18</f>
        <v>100000</v>
      </c>
      <c r="C20" s="13">
        <f t="shared" si="9"/>
        <v>-6624.258719069132</v>
      </c>
      <c r="D20" s="13">
        <f t="shared" si="9"/>
        <v>-6666.598341136099</v>
      </c>
      <c r="E20" s="13">
        <f t="shared" si="9"/>
        <v>-6711.054944306416</v>
      </c>
      <c r="F20" s="13">
        <f t="shared" si="9"/>
        <v>-6757.734377635248</v>
      </c>
      <c r="G20" s="13">
        <f t="shared" si="9"/>
        <v>-6806.747782630521</v>
      </c>
      <c r="H20" s="13">
        <f aca="true" t="shared" si="10" ref="H20:V20">H17-H18</f>
        <v>-6858.211857875559</v>
      </c>
      <c r="I20" s="13">
        <f t="shared" si="10"/>
        <v>-6912.249136882848</v>
      </c>
      <c r="J20" s="13">
        <f t="shared" si="10"/>
        <v>-6968.9882798405015</v>
      </c>
      <c r="K20" s="13">
        <f t="shared" si="10"/>
        <v>-7028.564379946038</v>
      </c>
      <c r="L20" s="13">
        <f t="shared" si="10"/>
        <v>-7091.119285056851</v>
      </c>
      <c r="M20" s="13">
        <f t="shared" si="10"/>
        <v>-7156.801935423205</v>
      </c>
      <c r="N20" s="13">
        <f t="shared" si="10"/>
        <v>-7225.768718307876</v>
      </c>
      <c r="O20" s="13">
        <f t="shared" si="10"/>
        <v>-7298.183840336782</v>
      </c>
      <c r="P20" s="13">
        <f t="shared" si="10"/>
        <v>-7374.219718467131</v>
      </c>
      <c r="Q20" s="13">
        <f t="shared" si="10"/>
        <v>-7454.057390504</v>
      </c>
      <c r="R20" s="13">
        <f t="shared" si="10"/>
        <v>-7537.886946142711</v>
      </c>
      <c r="S20" s="13">
        <f t="shared" si="10"/>
        <v>-7625.907979563358</v>
      </c>
      <c r="T20" s="13">
        <f t="shared" si="10"/>
        <v>-7718.330064655037</v>
      </c>
      <c r="U20" s="13">
        <f t="shared" si="10"/>
        <v>-7815.3732540013</v>
      </c>
      <c r="V20" s="13">
        <f t="shared" si="10"/>
        <v>-7917.268602814876</v>
      </c>
    </row>
    <row r="21" ht="15.75" thickTop="1"/>
    <row r="23" ht="15">
      <c r="J23" s="6" t="s">
        <v>4</v>
      </c>
    </row>
    <row r="25" spans="6:7" ht="15">
      <c r="F25" s="6" t="s">
        <v>4</v>
      </c>
      <c r="G25" s="6" t="s">
        <v>4</v>
      </c>
    </row>
    <row r="31" ht="15">
      <c r="L31" s="6" t="s">
        <v>4</v>
      </c>
    </row>
    <row r="34" ht="15">
      <c r="K34" s="6" t="s">
        <v>4</v>
      </c>
    </row>
    <row r="35" ht="15">
      <c r="J35" s="6" t="s">
        <v>4</v>
      </c>
    </row>
  </sheetData>
  <sheetProtection/>
  <mergeCells count="1">
    <mergeCell ref="B10:V10"/>
  </mergeCells>
  <printOptions/>
  <pageMargins left="0.75" right="0.75" top="1" bottom="1" header="0.5" footer="0.5"/>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G17"/>
  <sheetViews>
    <sheetView zoomScalePageLayoutView="0" workbookViewId="0" topLeftCell="A1">
      <selection activeCell="D11" sqref="D11"/>
    </sheetView>
  </sheetViews>
  <sheetFormatPr defaultColWidth="10.57421875" defaultRowHeight="12.75"/>
  <cols>
    <col min="1" max="1" width="13.57421875" style="31" customWidth="1"/>
    <col min="2" max="7" width="10.57421875" style="32" customWidth="1"/>
    <col min="8" max="16384" width="10.57421875" style="31" customWidth="1"/>
  </cols>
  <sheetData>
    <row r="1" ht="15">
      <c r="A1" s="30" t="s">
        <v>35</v>
      </c>
    </row>
    <row r="2" spans="2:7" ht="15">
      <c r="B2" s="31"/>
      <c r="C2" s="31"/>
      <c r="D2" s="31"/>
      <c r="E2" s="31"/>
      <c r="F2" s="31"/>
      <c r="G2" s="31"/>
    </row>
    <row r="3" spans="2:7" ht="15">
      <c r="B3" s="31"/>
      <c r="C3" s="31"/>
      <c r="D3" s="31"/>
      <c r="E3" s="31"/>
      <c r="F3" s="31"/>
      <c r="G3" s="31"/>
    </row>
    <row r="4" spans="1:7" ht="15">
      <c r="A4" s="32"/>
      <c r="B4" s="48" t="s">
        <v>38</v>
      </c>
      <c r="C4" s="48"/>
      <c r="D4" s="48"/>
      <c r="E4" s="48"/>
      <c r="F4" s="48"/>
      <c r="G4" s="31"/>
    </row>
    <row r="5" spans="1:7" ht="15">
      <c r="A5" s="33" t="s">
        <v>39</v>
      </c>
      <c r="B5" s="38">
        <v>2</v>
      </c>
      <c r="C5" s="38">
        <v>4</v>
      </c>
      <c r="D5" s="38">
        <v>6</v>
      </c>
      <c r="E5" s="38">
        <v>8</v>
      </c>
      <c r="F5" s="38">
        <v>12</v>
      </c>
      <c r="G5" s="31"/>
    </row>
    <row r="6" spans="1:6" ht="15">
      <c r="A6" s="34">
        <v>2</v>
      </c>
      <c r="B6" s="35">
        <f>((1+($A6/100))^((1/$B$5)))-1</f>
        <v>0.00995049383620783</v>
      </c>
      <c r="C6" s="35">
        <f>((1+($A6/100))^((1/$C$5)))-1</f>
        <v>0.0049629315732038215</v>
      </c>
      <c r="D6" s="35">
        <f>((1+($A6/100))^((1/$D$5)))-1</f>
        <v>0.0033058903246372395</v>
      </c>
      <c r="E6" s="35">
        <f>((1+($A6/100))^((1/$E$5)))-1</f>
        <v>0.002478394566787445</v>
      </c>
      <c r="F6" s="35">
        <f>((1+($A6/100))^((1/$F$5)))-1</f>
        <v>0.0016515813019202241</v>
      </c>
    </row>
    <row r="7" spans="1:6" ht="15">
      <c r="A7" s="34">
        <v>4</v>
      </c>
      <c r="B7" s="35">
        <f>((1+($A7/100))^((1/$B$5)))-1</f>
        <v>0.01980390271855703</v>
      </c>
      <c r="C7" s="35">
        <f>((1+($A7/100))^((1/$C$5)))-1</f>
        <v>0.009853406548968824</v>
      </c>
      <c r="D7" s="35">
        <f>((1+($A7/100))^((1/$D$5)))-1</f>
        <v>0.006558196936559346</v>
      </c>
      <c r="E7" s="35">
        <f>((1+($A7/100))^((1/$E$5)))-1</f>
        <v>0.004914626497678487</v>
      </c>
      <c r="F7" s="35">
        <f>((1+($A7/100))^((1/$F$5)))-1</f>
        <v>0.0032737397821989145</v>
      </c>
    </row>
    <row r="8" spans="1:6" ht="15">
      <c r="A8" s="34">
        <v>6</v>
      </c>
      <c r="B8" s="35">
        <f>((1+($A8/100))^((1/$B$5)))-1</f>
        <v>0.02956301409869999</v>
      </c>
      <c r="C8" s="35">
        <f>((1+($A8/100))^((1/$C$5)))-1</f>
        <v>0.0146738461686593</v>
      </c>
      <c r="D8" s="35">
        <f>((1+($A8/100))^((1/$D$5)))-1</f>
        <v>0.009758794179192343</v>
      </c>
      <c r="E8" s="35">
        <f>((1+($A8/100))^((1/$E$5)))-1</f>
        <v>0.007310203546384786</v>
      </c>
      <c r="F8" s="35">
        <f>((1+($A8/100))^((1/$F$5)))-1</f>
        <v>0.004867550565343048</v>
      </c>
    </row>
    <row r="9" spans="1:6" ht="15.75" thickBot="1">
      <c r="A9" s="36">
        <v>12</v>
      </c>
      <c r="B9" s="37">
        <f>((1+($A9/100))^((1/$B$5)))-1</f>
        <v>0.05830052442583633</v>
      </c>
      <c r="C9" s="37">
        <f>((1+($A9/100))^((1/$C$5)))-1</f>
        <v>0.028737344722080227</v>
      </c>
      <c r="D9" s="37">
        <f>((1+($A9/100))^((1/$D$5)))-1</f>
        <v>0.019067623060521344</v>
      </c>
      <c r="E9" s="37">
        <f>((1+($A9/100))^((1/$E$5)))-1</f>
        <v>0.01426690014122034</v>
      </c>
      <c r="F9" s="37">
        <f>((1+($A9/100))^((1/$F$5)))-1</f>
        <v>0.009488792934583046</v>
      </c>
    </row>
    <row r="10" ht="15.75" thickTop="1"/>
    <row r="17" ht="15">
      <c r="G17" s="32" t="s">
        <v>4</v>
      </c>
    </row>
  </sheetData>
  <sheetProtection/>
  <mergeCells count="1">
    <mergeCell ref="B4:F4"/>
  </mergeCell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CD29"/>
  <sheetViews>
    <sheetView zoomScalePageLayoutView="0" workbookViewId="0" topLeftCell="A1">
      <selection activeCell="J38" sqref="J38"/>
    </sheetView>
  </sheetViews>
  <sheetFormatPr defaultColWidth="9.140625" defaultRowHeight="12.75"/>
  <cols>
    <col min="1" max="1" width="13.28125" style="4" customWidth="1"/>
    <col min="2" max="2" width="8.140625" style="6" customWidth="1"/>
    <col min="3" max="3" width="7.7109375" style="6" customWidth="1"/>
    <col min="4" max="4" width="7.421875" style="6" customWidth="1"/>
    <col min="5" max="5" width="7.7109375" style="6" customWidth="1"/>
    <col min="6" max="7" width="7.421875" style="6" customWidth="1"/>
    <col min="8" max="8" width="7.8515625" style="6" customWidth="1"/>
    <col min="9" max="9" width="7.421875" style="6" customWidth="1"/>
    <col min="10" max="10" width="7.28125" style="6" customWidth="1"/>
    <col min="11" max="11" width="7.421875" style="6" customWidth="1"/>
    <col min="12" max="12" width="7.7109375" style="6" customWidth="1"/>
    <col min="13" max="13" width="8.140625" style="6" customWidth="1"/>
    <col min="14" max="15" width="7.8515625" style="6" customWidth="1"/>
    <col min="16" max="17" width="8.00390625" style="6" customWidth="1"/>
    <col min="18" max="18" width="8.140625" style="6" customWidth="1"/>
    <col min="19" max="19" width="7.421875" style="6" customWidth="1"/>
    <col min="20" max="20" width="7.7109375" style="6" customWidth="1"/>
    <col min="21" max="21" width="7.421875" style="6" customWidth="1"/>
    <col min="22" max="22" width="7.8515625" style="6" customWidth="1"/>
    <col min="23" max="16384" width="9.140625" style="4" customWidth="1"/>
  </cols>
  <sheetData>
    <row r="1" ht="15">
      <c r="A1" s="26" t="s">
        <v>35</v>
      </c>
    </row>
    <row r="2" ht="15"/>
    <row r="3" spans="1:2" ht="15">
      <c r="A3" s="4" t="s">
        <v>9</v>
      </c>
      <c r="B3" s="5">
        <v>50</v>
      </c>
    </row>
    <row r="4" ht="15">
      <c r="C4" s="5"/>
    </row>
    <row r="5" spans="3:22" ht="15">
      <c r="C5" s="46" t="s">
        <v>37</v>
      </c>
      <c r="D5" s="46"/>
      <c r="E5" s="46"/>
      <c r="F5" s="46"/>
      <c r="G5" s="46"/>
      <c r="H5" s="46"/>
      <c r="I5" s="46"/>
      <c r="J5" s="46"/>
      <c r="K5" s="46"/>
      <c r="L5" s="46"/>
      <c r="M5" s="46"/>
      <c r="N5" s="46"/>
      <c r="O5" s="46"/>
      <c r="P5" s="46"/>
      <c r="Q5" s="46"/>
      <c r="R5" s="46"/>
      <c r="S5" s="46"/>
      <c r="T5" s="46"/>
      <c r="U5" s="46"/>
      <c r="V5" s="46"/>
    </row>
    <row r="6" spans="1:82" s="27" customFormat="1" ht="15">
      <c r="A6" s="27" t="s">
        <v>10</v>
      </c>
      <c r="B6" s="10">
        <v>0</v>
      </c>
      <c r="C6" s="10">
        <v>1</v>
      </c>
      <c r="D6" s="10">
        <v>2</v>
      </c>
      <c r="E6" s="10">
        <v>3</v>
      </c>
      <c r="F6" s="10">
        <v>4</v>
      </c>
      <c r="G6" s="10">
        <v>5</v>
      </c>
      <c r="H6" s="10">
        <v>6</v>
      </c>
      <c r="I6" s="10">
        <v>7</v>
      </c>
      <c r="J6" s="10">
        <v>8</v>
      </c>
      <c r="K6" s="10">
        <v>9</v>
      </c>
      <c r="L6" s="10">
        <v>10</v>
      </c>
      <c r="M6" s="10">
        <v>11</v>
      </c>
      <c r="N6" s="10">
        <v>12</v>
      </c>
      <c r="O6" s="10">
        <v>13</v>
      </c>
      <c r="P6" s="10">
        <v>14</v>
      </c>
      <c r="Q6" s="10">
        <v>15</v>
      </c>
      <c r="R6" s="10">
        <v>16</v>
      </c>
      <c r="S6" s="10">
        <v>17</v>
      </c>
      <c r="T6" s="10">
        <v>18</v>
      </c>
      <c r="U6" s="10">
        <v>19</v>
      </c>
      <c r="V6" s="10">
        <v>20</v>
      </c>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row>
    <row r="7" spans="1:82" ht="15">
      <c r="A7" s="39">
        <v>3</v>
      </c>
      <c r="B7" s="6">
        <f>B3</f>
        <v>50</v>
      </c>
      <c r="C7" s="6">
        <f aca="true" t="shared" si="0" ref="C7:L9">$B$3*((1+($A7/100))^C$6)</f>
        <v>51.5</v>
      </c>
      <c r="D7" s="6">
        <f t="shared" si="0"/>
        <v>53.044999999999995</v>
      </c>
      <c r="E7" s="6">
        <f t="shared" si="0"/>
        <v>54.63635</v>
      </c>
      <c r="F7" s="6">
        <f t="shared" si="0"/>
        <v>56.275440499999995</v>
      </c>
      <c r="G7" s="6">
        <f t="shared" si="0"/>
        <v>57.963703714999994</v>
      </c>
      <c r="H7" s="6">
        <f t="shared" si="0"/>
        <v>59.702614826449995</v>
      </c>
      <c r="I7" s="6">
        <f t="shared" si="0"/>
        <v>61.4936932712435</v>
      </c>
      <c r="J7" s="6">
        <f t="shared" si="0"/>
        <v>63.3385040693808</v>
      </c>
      <c r="K7" s="6">
        <f t="shared" si="0"/>
        <v>65.23865919146222</v>
      </c>
      <c r="L7" s="6">
        <f t="shared" si="0"/>
        <v>67.1958189672061</v>
      </c>
      <c r="M7" s="6">
        <f aca="true" t="shared" si="1" ref="M7:V9">$B$3*((1+($A7/100))^M$6)</f>
        <v>69.21169353622227</v>
      </c>
      <c r="N7" s="6">
        <f t="shared" si="1"/>
        <v>71.28804434230894</v>
      </c>
      <c r="O7" s="6">
        <f t="shared" si="1"/>
        <v>73.4266856725782</v>
      </c>
      <c r="P7" s="6">
        <f t="shared" si="1"/>
        <v>75.62948624275555</v>
      </c>
      <c r="Q7" s="6">
        <f t="shared" si="1"/>
        <v>77.89837083003822</v>
      </c>
      <c r="R7" s="6">
        <f t="shared" si="1"/>
        <v>80.23532195493935</v>
      </c>
      <c r="S7" s="6">
        <f t="shared" si="1"/>
        <v>82.64238161358753</v>
      </c>
      <c r="T7" s="6">
        <f t="shared" si="1"/>
        <v>85.12165306199516</v>
      </c>
      <c r="U7" s="6">
        <f t="shared" si="1"/>
        <v>87.67530265385501</v>
      </c>
      <c r="V7" s="6">
        <f t="shared" si="1"/>
        <v>90.30556173347067</v>
      </c>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row>
    <row r="8" spans="1:82" ht="15">
      <c r="A8" s="39">
        <v>7</v>
      </c>
      <c r="B8" s="6">
        <f>B3</f>
        <v>50</v>
      </c>
      <c r="C8" s="6">
        <f t="shared" si="0"/>
        <v>53.5</v>
      </c>
      <c r="D8" s="6">
        <f t="shared" si="0"/>
        <v>57.245000000000005</v>
      </c>
      <c r="E8" s="6">
        <f t="shared" si="0"/>
        <v>61.25215000000001</v>
      </c>
      <c r="F8" s="6">
        <f t="shared" si="0"/>
        <v>65.5398005</v>
      </c>
      <c r="G8" s="6">
        <f t="shared" si="0"/>
        <v>70.127586535</v>
      </c>
      <c r="H8" s="6">
        <f t="shared" si="0"/>
        <v>75.03651759245</v>
      </c>
      <c r="I8" s="6">
        <f t="shared" si="0"/>
        <v>80.28907382392151</v>
      </c>
      <c r="J8" s="6">
        <f t="shared" si="0"/>
        <v>85.909308991596</v>
      </c>
      <c r="K8" s="6">
        <f t="shared" si="0"/>
        <v>91.92296062100775</v>
      </c>
      <c r="L8" s="6">
        <f t="shared" si="0"/>
        <v>98.35756786447828</v>
      </c>
      <c r="M8" s="6">
        <f t="shared" si="1"/>
        <v>105.24259761499178</v>
      </c>
      <c r="N8" s="6">
        <f t="shared" si="1"/>
        <v>112.60957944804117</v>
      </c>
      <c r="O8" s="6">
        <f t="shared" si="1"/>
        <v>120.49225000940407</v>
      </c>
      <c r="P8" s="6">
        <f t="shared" si="1"/>
        <v>128.92670751006236</v>
      </c>
      <c r="Q8" s="6">
        <f t="shared" si="1"/>
        <v>137.95157703576672</v>
      </c>
      <c r="R8" s="6">
        <f t="shared" si="1"/>
        <v>147.60818742827038</v>
      </c>
      <c r="S8" s="6">
        <f t="shared" si="1"/>
        <v>157.9407605482493</v>
      </c>
      <c r="T8" s="6">
        <f t="shared" si="1"/>
        <v>168.99661378662677</v>
      </c>
      <c r="U8" s="6">
        <f t="shared" si="1"/>
        <v>180.82637675169065</v>
      </c>
      <c r="V8" s="6">
        <f t="shared" si="1"/>
        <v>193.48422312430898</v>
      </c>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row>
    <row r="9" spans="1:82" ht="15.75" thickBot="1">
      <c r="A9" s="40">
        <v>10</v>
      </c>
      <c r="B9" s="13">
        <f>B3</f>
        <v>50</v>
      </c>
      <c r="C9" s="13">
        <f t="shared" si="0"/>
        <v>55.00000000000001</v>
      </c>
      <c r="D9" s="13">
        <f t="shared" si="0"/>
        <v>60.50000000000001</v>
      </c>
      <c r="E9" s="13">
        <f t="shared" si="0"/>
        <v>66.55000000000003</v>
      </c>
      <c r="F9" s="13">
        <f t="shared" si="0"/>
        <v>73.20500000000003</v>
      </c>
      <c r="G9" s="13">
        <f t="shared" si="0"/>
        <v>80.52550000000002</v>
      </c>
      <c r="H9" s="13">
        <f t="shared" si="0"/>
        <v>88.57805000000005</v>
      </c>
      <c r="I9" s="13">
        <f t="shared" si="0"/>
        <v>97.43585500000006</v>
      </c>
      <c r="J9" s="13">
        <f t="shared" si="0"/>
        <v>107.17944050000006</v>
      </c>
      <c r="K9" s="13">
        <f t="shared" si="0"/>
        <v>117.89738455000007</v>
      </c>
      <c r="L9" s="13">
        <f t="shared" si="0"/>
        <v>129.6871230050001</v>
      </c>
      <c r="M9" s="13">
        <f t="shared" si="1"/>
        <v>142.65583530550012</v>
      </c>
      <c r="N9" s="13">
        <f t="shared" si="1"/>
        <v>156.92141883605012</v>
      </c>
      <c r="O9" s="13">
        <f t="shared" si="1"/>
        <v>172.61356071965514</v>
      </c>
      <c r="P9" s="13">
        <f t="shared" si="1"/>
        <v>189.8749167916207</v>
      </c>
      <c r="Q9" s="13">
        <f t="shared" si="1"/>
        <v>208.86240847078278</v>
      </c>
      <c r="R9" s="13">
        <f t="shared" si="1"/>
        <v>229.74864931786107</v>
      </c>
      <c r="S9" s="13">
        <f t="shared" si="1"/>
        <v>252.72351424964717</v>
      </c>
      <c r="T9" s="13">
        <f t="shared" si="1"/>
        <v>277.9958656746119</v>
      </c>
      <c r="U9" s="13">
        <f t="shared" si="1"/>
        <v>305.79545224207317</v>
      </c>
      <c r="V9" s="13">
        <f t="shared" si="1"/>
        <v>336.37499746628043</v>
      </c>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row>
    <row r="10" ht="15.75" thickTop="1"/>
    <row r="13" ht="15">
      <c r="E13" s="6" t="s">
        <v>4</v>
      </c>
    </row>
    <row r="29" ht="15">
      <c r="O29" s="6" t="s">
        <v>4</v>
      </c>
    </row>
  </sheetData>
  <sheetProtection/>
  <mergeCells count="1">
    <mergeCell ref="C5:V5"/>
  </mergeCells>
  <printOptions/>
  <pageMargins left="0.75" right="0.75" top="1" bottom="1" header="0.5" footer="0.5"/>
  <pageSetup orientation="portrait" paperSize="9"/>
  <drawing r:id="rId3"/>
  <legacyDrawing r:id="rId2"/>
</worksheet>
</file>

<file path=xl/worksheets/sheet7.xml><?xml version="1.0" encoding="utf-8"?>
<worksheet xmlns="http://schemas.openxmlformats.org/spreadsheetml/2006/main" xmlns:r="http://schemas.openxmlformats.org/officeDocument/2006/relationships">
  <dimension ref="A1:CD48"/>
  <sheetViews>
    <sheetView zoomScalePageLayoutView="0" workbookViewId="0" topLeftCell="A1">
      <selection activeCell="E4" sqref="E4"/>
    </sheetView>
  </sheetViews>
  <sheetFormatPr defaultColWidth="9.140625" defaultRowHeight="12.75"/>
  <cols>
    <col min="1" max="1" width="14.421875" style="4" customWidth="1"/>
    <col min="2" max="2" width="11.28125" style="4" customWidth="1"/>
    <col min="3" max="3" width="7.7109375" style="4" customWidth="1"/>
    <col min="4" max="4" width="7.421875" style="4" customWidth="1"/>
    <col min="5" max="5" width="7.7109375" style="4" customWidth="1"/>
    <col min="6" max="7" width="7.421875" style="4" customWidth="1"/>
    <col min="8" max="8" width="7.8515625" style="4" customWidth="1"/>
    <col min="9" max="9" width="7.421875" style="4" customWidth="1"/>
    <col min="10" max="10" width="7.28125" style="4" customWidth="1"/>
    <col min="11" max="11" width="7.421875" style="4" customWidth="1"/>
    <col min="12" max="12" width="7.7109375" style="4" customWidth="1"/>
    <col min="13" max="13" width="8.140625" style="4" customWidth="1"/>
    <col min="14" max="15" width="7.8515625" style="4" customWidth="1"/>
    <col min="16" max="16" width="9.421875" style="4" customWidth="1"/>
    <col min="17" max="17" width="8.00390625" style="4" customWidth="1"/>
    <col min="18" max="18" width="8.140625" style="4" customWidth="1"/>
    <col min="19" max="19" width="7.421875" style="4" customWidth="1"/>
    <col min="20" max="20" width="7.7109375" style="4" customWidth="1"/>
    <col min="21" max="21" width="7.421875" style="4" customWidth="1"/>
    <col min="22" max="22" width="7.8515625" style="4" customWidth="1"/>
    <col min="23" max="16384" width="9.140625" style="4" customWidth="1"/>
  </cols>
  <sheetData>
    <row r="1" ht="15">
      <c r="A1" s="26" t="s">
        <v>35</v>
      </c>
    </row>
    <row r="2" spans="1:2" ht="15">
      <c r="A2" s="8"/>
      <c r="B2" s="8"/>
    </row>
    <row r="3" spans="1:2" ht="15">
      <c r="A3" s="4" t="s">
        <v>41</v>
      </c>
      <c r="B3" s="26">
        <v>70000</v>
      </c>
    </row>
    <row r="4" ht="15">
      <c r="C4" s="26"/>
    </row>
    <row r="5" spans="3:22" ht="15">
      <c r="C5" s="46" t="s">
        <v>11</v>
      </c>
      <c r="D5" s="46"/>
      <c r="E5" s="46"/>
      <c r="F5" s="46"/>
      <c r="G5" s="46"/>
      <c r="H5" s="46"/>
      <c r="I5" s="46"/>
      <c r="J5" s="46"/>
      <c r="K5" s="46"/>
      <c r="L5" s="46"/>
      <c r="M5" s="46"/>
      <c r="N5" s="46"/>
      <c r="O5" s="46"/>
      <c r="P5" s="46"/>
      <c r="Q5" s="46"/>
      <c r="R5" s="46"/>
      <c r="S5" s="46"/>
      <c r="T5" s="46"/>
      <c r="U5" s="46"/>
      <c r="V5" s="46"/>
    </row>
    <row r="6" spans="1:82" s="27" customFormat="1" ht="15">
      <c r="A6" s="27" t="s">
        <v>10</v>
      </c>
      <c r="B6" s="27">
        <v>0</v>
      </c>
      <c r="C6" s="9">
        <v>1</v>
      </c>
      <c r="D6" s="9">
        <v>2</v>
      </c>
      <c r="E6" s="9">
        <v>3</v>
      </c>
      <c r="F6" s="9">
        <v>4</v>
      </c>
      <c r="G6" s="9">
        <v>5</v>
      </c>
      <c r="H6" s="9">
        <v>6</v>
      </c>
      <c r="I6" s="9">
        <v>7</v>
      </c>
      <c r="J6" s="9">
        <v>8</v>
      </c>
      <c r="K6" s="9">
        <v>9</v>
      </c>
      <c r="L6" s="9">
        <v>10</v>
      </c>
      <c r="M6" s="9">
        <v>11</v>
      </c>
      <c r="N6" s="9">
        <v>12</v>
      </c>
      <c r="O6" s="9">
        <v>13</v>
      </c>
      <c r="P6" s="9">
        <v>14</v>
      </c>
      <c r="Q6" s="9">
        <v>15</v>
      </c>
      <c r="R6" s="9">
        <v>16</v>
      </c>
      <c r="S6" s="9">
        <v>17</v>
      </c>
      <c r="T6" s="9">
        <v>18</v>
      </c>
      <c r="U6" s="9">
        <v>19</v>
      </c>
      <c r="V6" s="9">
        <v>20</v>
      </c>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row>
    <row r="7" spans="1:82" ht="15">
      <c r="A7" s="39">
        <v>3</v>
      </c>
      <c r="B7" s="4">
        <f aca="true" t="shared" si="0" ref="B7:K9">$B$3/((1+($A7/100))^B$6)</f>
        <v>70000</v>
      </c>
      <c r="C7" s="4">
        <f t="shared" si="0"/>
        <v>67961.16504854368</v>
      </c>
      <c r="D7" s="4">
        <f t="shared" si="0"/>
        <v>65981.7136393628</v>
      </c>
      <c r="E7" s="4">
        <f t="shared" si="0"/>
        <v>64059.91615472117</v>
      </c>
      <c r="F7" s="4">
        <f t="shared" si="0"/>
        <v>62194.09335409823</v>
      </c>
      <c r="G7" s="4">
        <f t="shared" si="0"/>
        <v>60382.61490689149</v>
      </c>
      <c r="H7" s="4">
        <f t="shared" si="0"/>
        <v>58623.89796785581</v>
      </c>
      <c r="I7" s="4">
        <f t="shared" si="0"/>
        <v>56916.40579403476</v>
      </c>
      <c r="J7" s="4">
        <f t="shared" si="0"/>
        <v>55258.64640197551</v>
      </c>
      <c r="K7" s="4">
        <f t="shared" si="0"/>
        <v>53649.17126405388</v>
      </c>
      <c r="L7" s="4">
        <f aca="true" t="shared" si="1" ref="L7:V9">$B$3/((1+($A7/100))^L$6)</f>
        <v>52086.574042770764</v>
      </c>
      <c r="M7" s="4">
        <f t="shared" si="1"/>
        <v>50569.48936191336</v>
      </c>
      <c r="N7" s="4">
        <f t="shared" si="1"/>
        <v>49096.59161350813</v>
      </c>
      <c r="O7" s="4">
        <f t="shared" si="1"/>
        <v>47666.59379952245</v>
      </c>
      <c r="P7" s="4">
        <f t="shared" si="1"/>
        <v>46278.24640730335</v>
      </c>
      <c r="Q7" s="4">
        <f t="shared" si="1"/>
        <v>44930.336317770234</v>
      </c>
      <c r="R7" s="4">
        <f t="shared" si="1"/>
        <v>43621.68574540801</v>
      </c>
      <c r="S7" s="4">
        <f t="shared" si="1"/>
        <v>42351.15120913398</v>
      </c>
      <c r="T7" s="4">
        <f t="shared" si="1"/>
        <v>41117.622533139795</v>
      </c>
      <c r="U7" s="4">
        <f t="shared" si="1"/>
        <v>39920.02187683475</v>
      </c>
      <c r="V7" s="4">
        <f t="shared" si="1"/>
        <v>38757.30279304345</v>
      </c>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row>
    <row r="8" spans="1:82" ht="15">
      <c r="A8" s="39">
        <v>7</v>
      </c>
      <c r="B8" s="4">
        <f t="shared" si="0"/>
        <v>70000</v>
      </c>
      <c r="C8" s="4">
        <f t="shared" si="0"/>
        <v>65420.56074766355</v>
      </c>
      <c r="D8" s="4">
        <f t="shared" si="0"/>
        <v>61140.710979124815</v>
      </c>
      <c r="E8" s="4">
        <f t="shared" si="0"/>
        <v>57140.85138235964</v>
      </c>
      <c r="F8" s="4">
        <f t="shared" si="0"/>
        <v>53402.66484332676</v>
      </c>
      <c r="G8" s="4">
        <f t="shared" si="0"/>
        <v>49909.03256385679</v>
      </c>
      <c r="H8" s="4">
        <f t="shared" si="0"/>
        <v>46643.955667155875</v>
      </c>
      <c r="I8" s="4">
        <f t="shared" si="0"/>
        <v>43592.48193192138</v>
      </c>
      <c r="J8" s="4">
        <f t="shared" si="0"/>
        <v>40740.63731955269</v>
      </c>
      <c r="K8" s="4">
        <f t="shared" si="0"/>
        <v>38075.36198089036</v>
      </c>
      <c r="L8" s="4">
        <f t="shared" si="1"/>
        <v>35584.450449430245</v>
      </c>
      <c r="M8" s="4">
        <f t="shared" si="1"/>
        <v>33256.49574713106</v>
      </c>
      <c r="N8" s="4">
        <f t="shared" si="1"/>
        <v>31080.83714685147</v>
      </c>
      <c r="O8" s="4">
        <f t="shared" si="1"/>
        <v>29047.511352197635</v>
      </c>
      <c r="P8" s="4">
        <f t="shared" si="1"/>
        <v>27147.206871212744</v>
      </c>
      <c r="Q8" s="4">
        <f t="shared" si="1"/>
        <v>25371.22137496518</v>
      </c>
      <c r="R8" s="4">
        <f t="shared" si="1"/>
        <v>23711.42184576185</v>
      </c>
      <c r="S8" s="4">
        <f t="shared" si="1"/>
        <v>22160.20733248771</v>
      </c>
      <c r="T8" s="4">
        <f t="shared" si="1"/>
        <v>20710.474142511877</v>
      </c>
      <c r="U8" s="4">
        <f t="shared" si="1"/>
        <v>19355.583310758764</v>
      </c>
      <c r="V8" s="4">
        <f t="shared" si="1"/>
        <v>18089.330196970808</v>
      </c>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row>
    <row r="9" spans="1:82" s="12" customFormat="1" ht="15.75" thickBot="1">
      <c r="A9" s="40">
        <v>10</v>
      </c>
      <c r="B9" s="12">
        <f t="shared" si="0"/>
        <v>70000</v>
      </c>
      <c r="C9" s="12">
        <f t="shared" si="0"/>
        <v>63636.36363636363</v>
      </c>
      <c r="D9" s="12">
        <f t="shared" si="0"/>
        <v>57851.23966942148</v>
      </c>
      <c r="E9" s="12">
        <f t="shared" si="0"/>
        <v>52592.03606311043</v>
      </c>
      <c r="F9" s="12">
        <f t="shared" si="0"/>
        <v>47810.941875554934</v>
      </c>
      <c r="G9" s="12">
        <f t="shared" si="0"/>
        <v>43464.49261414085</v>
      </c>
      <c r="H9" s="12">
        <f t="shared" si="0"/>
        <v>39513.1751037644</v>
      </c>
      <c r="I9" s="12">
        <f t="shared" si="0"/>
        <v>35921.06827614945</v>
      </c>
      <c r="J9" s="12">
        <f t="shared" si="0"/>
        <v>32655.51661468132</v>
      </c>
      <c r="K9" s="12">
        <f t="shared" si="0"/>
        <v>29686.833286073925</v>
      </c>
      <c r="L9" s="12">
        <f t="shared" si="1"/>
        <v>26988.030260067204</v>
      </c>
      <c r="M9" s="12">
        <f t="shared" si="1"/>
        <v>24534.572963697454</v>
      </c>
      <c r="N9" s="12">
        <f t="shared" si="1"/>
        <v>22304.15723972496</v>
      </c>
      <c r="O9" s="12">
        <f t="shared" si="1"/>
        <v>20276.506581568145</v>
      </c>
      <c r="P9" s="12">
        <f t="shared" si="1"/>
        <v>18433.18780142558</v>
      </c>
      <c r="Q9" s="12">
        <f t="shared" si="1"/>
        <v>16757.44345584144</v>
      </c>
      <c r="R9" s="12">
        <f t="shared" si="1"/>
        <v>15234.039505310397</v>
      </c>
      <c r="S9" s="12">
        <f t="shared" si="1"/>
        <v>13849.126823009452</v>
      </c>
      <c r="T9" s="12">
        <f t="shared" si="1"/>
        <v>12590.115293644956</v>
      </c>
      <c r="U9" s="12">
        <f t="shared" si="1"/>
        <v>11445.559357859047</v>
      </c>
      <c r="V9" s="12">
        <f t="shared" si="1"/>
        <v>10405.053961690044</v>
      </c>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row>
    <row r="10" spans="1:82" s="11" customFormat="1" ht="15.75" thickTop="1">
      <c r="A10" s="41"/>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row>
    <row r="11" spans="2:12" ht="15">
      <c r="B11" s="11"/>
      <c r="C11" s="42">
        <v>1</v>
      </c>
      <c r="D11" s="42">
        <v>2</v>
      </c>
      <c r="E11" s="42">
        <v>3</v>
      </c>
      <c r="F11" s="42">
        <v>4</v>
      </c>
      <c r="G11" s="42">
        <v>5</v>
      </c>
      <c r="H11" s="42">
        <v>6</v>
      </c>
      <c r="I11" s="42">
        <v>7</v>
      </c>
      <c r="J11" s="42">
        <v>8</v>
      </c>
      <c r="K11" s="42">
        <v>9</v>
      </c>
      <c r="L11" s="42">
        <v>10</v>
      </c>
    </row>
    <row r="12" spans="3:12" ht="15">
      <c r="C12" s="42">
        <v>11</v>
      </c>
      <c r="D12" s="42">
        <v>12</v>
      </c>
      <c r="E12" s="42">
        <v>13</v>
      </c>
      <c r="F12" s="42">
        <v>14</v>
      </c>
      <c r="G12" s="42">
        <v>15</v>
      </c>
      <c r="H12" s="42">
        <v>16</v>
      </c>
      <c r="I12" s="42">
        <v>17</v>
      </c>
      <c r="J12" s="42">
        <v>18</v>
      </c>
      <c r="K12" s="42">
        <v>19</v>
      </c>
      <c r="L12" s="42">
        <v>20</v>
      </c>
    </row>
    <row r="13" spans="2:12" ht="15">
      <c r="B13" s="4">
        <f>B7/1000</f>
        <v>70</v>
      </c>
      <c r="C13" s="4">
        <f aca="true" t="shared" si="2" ref="C13:L13">C7/1000</f>
        <v>67.96116504854368</v>
      </c>
      <c r="D13" s="4">
        <f t="shared" si="2"/>
        <v>65.98171363936281</v>
      </c>
      <c r="E13" s="4">
        <f t="shared" si="2"/>
        <v>64.05991615472117</v>
      </c>
      <c r="F13" s="4">
        <f t="shared" si="2"/>
        <v>62.19409335409823</v>
      </c>
      <c r="G13" s="4">
        <f t="shared" si="2"/>
        <v>60.38261490689149</v>
      </c>
      <c r="H13" s="4">
        <f t="shared" si="2"/>
        <v>58.62389796785581</v>
      </c>
      <c r="I13" s="4">
        <f t="shared" si="2"/>
        <v>56.916405794034766</v>
      </c>
      <c r="J13" s="4">
        <f t="shared" si="2"/>
        <v>55.258646401975504</v>
      </c>
      <c r="K13" s="4">
        <f t="shared" si="2"/>
        <v>53.649171264053884</v>
      </c>
      <c r="L13" s="4">
        <f t="shared" si="2"/>
        <v>52.08657404277076</v>
      </c>
    </row>
    <row r="14" spans="3:12" ht="15">
      <c r="C14" s="4">
        <f>M7/1000</f>
        <v>50.569489361913355</v>
      </c>
      <c r="D14" s="4">
        <f aca="true" t="shared" si="3" ref="D14:L14">N7/1000</f>
        <v>49.096591613508124</v>
      </c>
      <c r="E14" s="4">
        <f t="shared" si="3"/>
        <v>47.66659379952245</v>
      </c>
      <c r="F14" s="4">
        <f t="shared" si="3"/>
        <v>46.27824640730335</v>
      </c>
      <c r="G14" s="4">
        <f t="shared" si="3"/>
        <v>44.930336317770234</v>
      </c>
      <c r="H14" s="4">
        <f t="shared" si="3"/>
        <v>43.62168574540801</v>
      </c>
      <c r="I14" s="4">
        <f t="shared" si="3"/>
        <v>42.35115120913398</v>
      </c>
      <c r="J14" s="4">
        <f t="shared" si="3"/>
        <v>41.117622533139794</v>
      </c>
      <c r="K14" s="4">
        <f t="shared" si="3"/>
        <v>39.920021876834745</v>
      </c>
      <c r="L14" s="4">
        <f t="shared" si="3"/>
        <v>38.75730279304345</v>
      </c>
    </row>
    <row r="15" spans="2:12" ht="15">
      <c r="B15" s="4">
        <f>B8/1000</f>
        <v>70</v>
      </c>
      <c r="C15" s="4">
        <f aca="true" t="shared" si="4" ref="C15:L15">C8/1000</f>
        <v>65.42056074766354</v>
      </c>
      <c r="D15" s="4">
        <f t="shared" si="4"/>
        <v>61.14071097912481</v>
      </c>
      <c r="E15" s="4">
        <f t="shared" si="4"/>
        <v>57.140851382359635</v>
      </c>
      <c r="F15" s="4">
        <f t="shared" si="4"/>
        <v>53.40266484332676</v>
      </c>
      <c r="G15" s="4">
        <f t="shared" si="4"/>
        <v>49.90903256385679</v>
      </c>
      <c r="H15" s="4">
        <f t="shared" si="4"/>
        <v>46.64395566715587</v>
      </c>
      <c r="I15" s="4">
        <f t="shared" si="4"/>
        <v>43.59248193192138</v>
      </c>
      <c r="J15" s="4">
        <f t="shared" si="4"/>
        <v>40.74063731955269</v>
      </c>
      <c r="K15" s="4">
        <f t="shared" si="4"/>
        <v>38.075361980890364</v>
      </c>
      <c r="L15" s="4">
        <f t="shared" si="4"/>
        <v>35.58445044943024</v>
      </c>
    </row>
    <row r="16" spans="3:12" ht="15">
      <c r="C16" s="4">
        <f>M8/1000</f>
        <v>33.25649574713106</v>
      </c>
      <c r="D16" s="4">
        <f aca="true" t="shared" si="5" ref="D16:L16">N8/1000</f>
        <v>31.080837146851472</v>
      </c>
      <c r="E16" s="4">
        <f t="shared" si="5"/>
        <v>29.047511352197635</v>
      </c>
      <c r="F16" s="4">
        <f t="shared" si="5"/>
        <v>27.147206871212745</v>
      </c>
      <c r="G16" s="4">
        <f t="shared" si="5"/>
        <v>25.371221374965177</v>
      </c>
      <c r="H16" s="4">
        <f t="shared" si="5"/>
        <v>23.71142184576185</v>
      </c>
      <c r="I16" s="4">
        <f t="shared" si="5"/>
        <v>22.16020733248771</v>
      </c>
      <c r="J16" s="4">
        <f t="shared" si="5"/>
        <v>20.710474142511877</v>
      </c>
      <c r="K16" s="4">
        <f t="shared" si="5"/>
        <v>19.355583310758764</v>
      </c>
      <c r="L16" s="4">
        <f t="shared" si="5"/>
        <v>18.08933019697081</v>
      </c>
    </row>
    <row r="17" spans="2:12" ht="15">
      <c r="B17" s="4">
        <f>B9/1000</f>
        <v>70</v>
      </c>
      <c r="C17" s="4">
        <f aca="true" t="shared" si="6" ref="C17:L17">C9/1000</f>
        <v>63.63636363636363</v>
      </c>
      <c r="D17" s="4">
        <f t="shared" si="6"/>
        <v>57.851239669421474</v>
      </c>
      <c r="E17" s="4">
        <f t="shared" si="6"/>
        <v>52.59203606311043</v>
      </c>
      <c r="F17" s="4">
        <f t="shared" si="6"/>
        <v>47.81094187555493</v>
      </c>
      <c r="G17" s="4">
        <f t="shared" si="6"/>
        <v>43.46449261414085</v>
      </c>
      <c r="H17" s="4">
        <f t="shared" si="6"/>
        <v>39.5131751037644</v>
      </c>
      <c r="I17" s="4">
        <f t="shared" si="6"/>
        <v>35.921068276149455</v>
      </c>
      <c r="J17" s="4">
        <f t="shared" si="6"/>
        <v>32.65551661468132</v>
      </c>
      <c r="K17" s="4">
        <f t="shared" si="6"/>
        <v>29.686833286073924</v>
      </c>
      <c r="L17" s="4">
        <f t="shared" si="6"/>
        <v>26.988030260067205</v>
      </c>
    </row>
    <row r="18" spans="3:12" ht="15">
      <c r="C18" s="4">
        <f>M9/1000</f>
        <v>24.534572963697453</v>
      </c>
      <c r="D18" s="4">
        <f aca="true" t="shared" si="7" ref="D18:L18">N9/1000</f>
        <v>22.304157239724958</v>
      </c>
      <c r="E18" s="4">
        <f t="shared" si="7"/>
        <v>20.276506581568146</v>
      </c>
      <c r="F18" s="4">
        <f t="shared" si="7"/>
        <v>18.433187801425582</v>
      </c>
      <c r="G18" s="4">
        <f t="shared" si="7"/>
        <v>16.75744345584144</v>
      </c>
      <c r="H18" s="4">
        <f t="shared" si="7"/>
        <v>15.234039505310397</v>
      </c>
      <c r="I18" s="4">
        <f t="shared" si="7"/>
        <v>13.849126823009453</v>
      </c>
      <c r="J18" s="4">
        <f t="shared" si="7"/>
        <v>12.590115293644956</v>
      </c>
      <c r="K18" s="4">
        <f t="shared" si="7"/>
        <v>11.445559357859047</v>
      </c>
      <c r="L18" s="4">
        <f t="shared" si="7"/>
        <v>10.405053961690044</v>
      </c>
    </row>
    <row r="22" ht="15">
      <c r="P22" s="4" t="s">
        <v>4</v>
      </c>
    </row>
    <row r="32" ht="15">
      <c r="V32" s="4" t="s">
        <v>4</v>
      </c>
    </row>
    <row r="48" ht="15">
      <c r="P48" s="4" t="s">
        <v>4</v>
      </c>
    </row>
  </sheetData>
  <sheetProtection/>
  <mergeCells count="1">
    <mergeCell ref="C5:V5"/>
  </mergeCells>
  <printOptions/>
  <pageMargins left="0.75" right="0.75" top="1" bottom="1" header="0.5" footer="0.5"/>
  <pageSetup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dimension ref="A1:I54"/>
  <sheetViews>
    <sheetView zoomScalePageLayoutView="0" workbookViewId="0" topLeftCell="A1">
      <selection activeCell="U24" sqref="U24"/>
    </sheetView>
  </sheetViews>
  <sheetFormatPr defaultColWidth="9.140625" defaultRowHeight="12.75"/>
  <cols>
    <col min="1" max="1" width="11.140625" style="3" customWidth="1"/>
    <col min="2" max="2" width="9.140625" style="3" customWidth="1"/>
    <col min="3" max="3" width="4.28125" style="3" customWidth="1"/>
    <col min="4" max="16384" width="9.140625" style="3" customWidth="1"/>
  </cols>
  <sheetData>
    <row r="1" ht="15">
      <c r="A1" s="1" t="s">
        <v>35</v>
      </c>
    </row>
    <row r="2" ht="15"/>
    <row r="4" spans="1:2" s="4" customFormat="1" ht="15">
      <c r="A4" s="4" t="s">
        <v>47</v>
      </c>
      <c r="B4" s="43">
        <v>5</v>
      </c>
    </row>
    <row r="5" spans="1:2" s="4" customFormat="1" ht="15">
      <c r="A5" s="4" t="s">
        <v>0</v>
      </c>
      <c r="B5" s="26">
        <v>1</v>
      </c>
    </row>
    <row r="6" s="4" customFormat="1" ht="15"/>
    <row r="7" spans="1:3" ht="15">
      <c r="A7" s="44" t="s">
        <v>13</v>
      </c>
      <c r="B7" s="44"/>
      <c r="C7" s="44"/>
    </row>
    <row r="8" spans="1:3" ht="15">
      <c r="A8" s="33" t="s">
        <v>40</v>
      </c>
      <c r="B8" s="33" t="s">
        <v>12</v>
      </c>
      <c r="C8" s="44"/>
    </row>
    <row r="9" spans="1:2" ht="15">
      <c r="A9" s="44">
        <v>5</v>
      </c>
      <c r="B9" s="45">
        <f>$B$5*((((1+$B$4/100)^A9)-1)/($B$4/100*((1+$B$4/100)^A9)))</f>
        <v>4.329476670630821</v>
      </c>
    </row>
    <row r="10" spans="1:2" ht="15">
      <c r="A10" s="44">
        <v>6</v>
      </c>
      <c r="B10" s="45">
        <f aca="true" t="shared" si="0" ref="B10:B54">$B$5*((((1+$B$4/100)^A10)-1)/($B$4/100*((1+$B$4/100)^A10)))</f>
        <v>5.075692067267447</v>
      </c>
    </row>
    <row r="11" spans="1:2" ht="15">
      <c r="A11" s="44">
        <v>7</v>
      </c>
      <c r="B11" s="45">
        <f t="shared" si="0"/>
        <v>5.786373397397571</v>
      </c>
    </row>
    <row r="12" spans="1:2" ht="15">
      <c r="A12" s="44">
        <v>8</v>
      </c>
      <c r="B12" s="45">
        <f t="shared" si="0"/>
        <v>6.463212759426256</v>
      </c>
    </row>
    <row r="13" spans="1:2" ht="15">
      <c r="A13" s="44">
        <v>9</v>
      </c>
      <c r="B13" s="45">
        <f t="shared" si="0"/>
        <v>7.107821675644054</v>
      </c>
    </row>
    <row r="14" spans="1:2" ht="15">
      <c r="A14" s="44">
        <v>10</v>
      </c>
      <c r="B14" s="45">
        <f t="shared" si="0"/>
        <v>7.721734929184812</v>
      </c>
    </row>
    <row r="15" spans="1:2" ht="15">
      <c r="A15" s="44">
        <v>11</v>
      </c>
      <c r="B15" s="45">
        <f t="shared" si="0"/>
        <v>8.30641421827125</v>
      </c>
    </row>
    <row r="16" spans="1:6" ht="15">
      <c r="A16" s="44">
        <v>12</v>
      </c>
      <c r="B16" s="45">
        <f t="shared" si="0"/>
        <v>8.863251636448808</v>
      </c>
      <c r="F16" s="3" t="s">
        <v>4</v>
      </c>
    </row>
    <row r="17" spans="1:2" ht="15">
      <c r="A17" s="44">
        <v>13</v>
      </c>
      <c r="B17" s="45">
        <f t="shared" si="0"/>
        <v>9.393572987094107</v>
      </c>
    </row>
    <row r="18" spans="1:2" ht="15">
      <c r="A18" s="44">
        <v>14</v>
      </c>
      <c r="B18" s="45">
        <f t="shared" si="0"/>
        <v>9.898640940089622</v>
      </c>
    </row>
    <row r="19" spans="1:2" ht="15">
      <c r="A19" s="44">
        <v>15</v>
      </c>
      <c r="B19" s="45">
        <f t="shared" si="0"/>
        <v>10.379658038180596</v>
      </c>
    </row>
    <row r="20" spans="1:2" ht="15">
      <c r="A20" s="44">
        <v>16</v>
      </c>
      <c r="B20" s="45">
        <f t="shared" si="0"/>
        <v>10.837769560171996</v>
      </c>
    </row>
    <row r="21" spans="1:2" ht="15">
      <c r="A21" s="44">
        <v>17</v>
      </c>
      <c r="B21" s="45">
        <f t="shared" si="0"/>
        <v>11.274066247782853</v>
      </c>
    </row>
    <row r="22" spans="1:2" ht="15">
      <c r="A22" s="44">
        <v>18</v>
      </c>
      <c r="B22" s="45">
        <f t="shared" si="0"/>
        <v>11.689586902650337</v>
      </c>
    </row>
    <row r="23" spans="1:2" ht="15">
      <c r="A23" s="44">
        <v>19</v>
      </c>
      <c r="B23" s="45">
        <f t="shared" si="0"/>
        <v>12.085320859666988</v>
      </c>
    </row>
    <row r="24" spans="1:2" s="31" customFormat="1" ht="15">
      <c r="A24" s="32">
        <v>20</v>
      </c>
      <c r="B24" s="45">
        <f t="shared" si="0"/>
        <v>12.462210342539986</v>
      </c>
    </row>
    <row r="25" spans="1:2" ht="15">
      <c r="A25" s="44">
        <v>21</v>
      </c>
      <c r="B25" s="45">
        <f t="shared" si="0"/>
        <v>12.82115270718094</v>
      </c>
    </row>
    <row r="26" spans="1:2" ht="15">
      <c r="A26" s="44">
        <v>22</v>
      </c>
      <c r="B26" s="45">
        <f t="shared" si="0"/>
        <v>13.16300257826756</v>
      </c>
    </row>
    <row r="27" spans="1:2" ht="15">
      <c r="A27" s="44">
        <v>23</v>
      </c>
      <c r="B27" s="45">
        <f t="shared" si="0"/>
        <v>13.488573884064344</v>
      </c>
    </row>
    <row r="28" spans="1:2" ht="15">
      <c r="A28" s="44">
        <v>24</v>
      </c>
      <c r="B28" s="45">
        <f t="shared" si="0"/>
        <v>13.798641794346995</v>
      </c>
    </row>
    <row r="29" spans="1:2" ht="15">
      <c r="A29" s="44">
        <v>25</v>
      </c>
      <c r="B29" s="45">
        <f t="shared" si="0"/>
        <v>14.093944566044758</v>
      </c>
    </row>
    <row r="30" spans="1:2" ht="15">
      <c r="A30" s="44">
        <v>26</v>
      </c>
      <c r="B30" s="45">
        <f t="shared" si="0"/>
        <v>14.375185300995007</v>
      </c>
    </row>
    <row r="31" spans="1:2" ht="15">
      <c r="A31" s="44">
        <v>27</v>
      </c>
      <c r="B31" s="45">
        <f t="shared" si="0"/>
        <v>14.643033619995245</v>
      </c>
    </row>
    <row r="32" spans="1:8" ht="15">
      <c r="A32" s="44">
        <v>28</v>
      </c>
      <c r="B32" s="45">
        <f t="shared" si="0"/>
        <v>14.898127257138327</v>
      </c>
      <c r="H32" s="3" t="s">
        <v>4</v>
      </c>
    </row>
    <row r="33" spans="1:2" ht="15">
      <c r="A33" s="44">
        <v>29</v>
      </c>
      <c r="B33" s="45">
        <f t="shared" si="0"/>
        <v>15.141073578226981</v>
      </c>
    </row>
    <row r="34" spans="1:2" ht="15">
      <c r="A34" s="44">
        <v>30</v>
      </c>
      <c r="B34" s="45">
        <f t="shared" si="0"/>
        <v>15.372451026882837</v>
      </c>
    </row>
    <row r="35" spans="1:2" ht="15">
      <c r="A35" s="44">
        <v>31</v>
      </c>
      <c r="B35" s="45">
        <f t="shared" si="0"/>
        <v>15.59281050179318</v>
      </c>
    </row>
    <row r="36" spans="1:2" ht="15">
      <c r="A36" s="44">
        <v>32</v>
      </c>
      <c r="B36" s="45">
        <f t="shared" si="0"/>
        <v>15.802676668374456</v>
      </c>
    </row>
    <row r="37" spans="1:2" ht="15">
      <c r="A37" s="44">
        <v>33</v>
      </c>
      <c r="B37" s="45">
        <f t="shared" si="0"/>
        <v>16.002549207975672</v>
      </c>
    </row>
    <row r="38" spans="1:2" ht="15">
      <c r="A38" s="44">
        <v>34</v>
      </c>
      <c r="B38" s="45">
        <f t="shared" si="0"/>
        <v>16.192904007595878</v>
      </c>
    </row>
    <row r="39" spans="1:2" ht="15">
      <c r="A39" s="44">
        <v>35</v>
      </c>
      <c r="B39" s="45">
        <f t="shared" si="0"/>
        <v>16.374194292948456</v>
      </c>
    </row>
    <row r="40" spans="1:2" ht="15">
      <c r="A40" s="44">
        <v>36</v>
      </c>
      <c r="B40" s="45">
        <f t="shared" si="0"/>
        <v>16.546851707569957</v>
      </c>
    </row>
    <row r="41" spans="1:2" ht="15">
      <c r="A41" s="44">
        <v>37</v>
      </c>
      <c r="B41" s="45">
        <f t="shared" si="0"/>
        <v>16.711287340542814</v>
      </c>
    </row>
    <row r="42" spans="1:2" ht="15">
      <c r="A42" s="44">
        <v>38</v>
      </c>
      <c r="B42" s="45">
        <f t="shared" si="0"/>
        <v>16.867892705278873</v>
      </c>
    </row>
    <row r="43" spans="1:2" ht="15">
      <c r="A43" s="44">
        <v>39</v>
      </c>
      <c r="B43" s="45">
        <f t="shared" si="0"/>
        <v>17.017040671694165</v>
      </c>
    </row>
    <row r="44" spans="1:2" s="31" customFormat="1" ht="15">
      <c r="A44" s="32">
        <v>40</v>
      </c>
      <c r="B44" s="45">
        <f t="shared" si="0"/>
        <v>17.159086353994443</v>
      </c>
    </row>
    <row r="45" spans="1:2" ht="15">
      <c r="A45" s="44">
        <v>41</v>
      </c>
      <c r="B45" s="45">
        <f t="shared" si="0"/>
        <v>17.294367956185184</v>
      </c>
    </row>
    <row r="46" spans="1:2" ht="15">
      <c r="A46" s="44">
        <v>42</v>
      </c>
      <c r="B46" s="45">
        <f t="shared" si="0"/>
        <v>17.423207577319225</v>
      </c>
    </row>
    <row r="47" spans="1:9" ht="15">
      <c r="A47" s="44">
        <v>43</v>
      </c>
      <c r="B47" s="45">
        <f t="shared" si="0"/>
        <v>17.54591197839926</v>
      </c>
      <c r="I47" s="3" t="s">
        <v>4</v>
      </c>
    </row>
    <row r="48" spans="1:2" ht="15">
      <c r="A48" s="44">
        <v>44</v>
      </c>
      <c r="B48" s="45">
        <f t="shared" si="0"/>
        <v>17.6627733127612</v>
      </c>
    </row>
    <row r="49" spans="1:2" ht="15">
      <c r="A49" s="44">
        <v>45</v>
      </c>
      <c r="B49" s="45">
        <f t="shared" si="0"/>
        <v>17.774069821677333</v>
      </c>
    </row>
    <row r="50" spans="1:2" ht="15">
      <c r="A50" s="44">
        <v>46</v>
      </c>
      <c r="B50" s="45">
        <f t="shared" si="0"/>
        <v>17.880066496835557</v>
      </c>
    </row>
    <row r="51" spans="1:2" ht="15">
      <c r="A51" s="44">
        <v>47</v>
      </c>
      <c r="B51" s="45">
        <f t="shared" si="0"/>
        <v>17.981015711271958</v>
      </c>
    </row>
    <row r="52" spans="1:2" ht="15">
      <c r="A52" s="44">
        <v>48</v>
      </c>
      <c r="B52" s="45">
        <f t="shared" si="0"/>
        <v>18.077157820259007</v>
      </c>
    </row>
    <row r="53" spans="1:2" ht="15">
      <c r="A53" s="44">
        <v>49</v>
      </c>
      <c r="B53" s="45">
        <f t="shared" si="0"/>
        <v>18.168721733580007</v>
      </c>
    </row>
    <row r="54" spans="1:2" ht="15">
      <c r="A54" s="44">
        <v>50</v>
      </c>
      <c r="B54" s="45">
        <f t="shared" si="0"/>
        <v>18.255925460552387</v>
      </c>
    </row>
  </sheetData>
  <sheetProtection/>
  <printOptions/>
  <pageMargins left="0.75" right="0.75" top="1" bottom="1" header="0.5" footer="0.5"/>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Øyvind Bøhren</dc:creator>
  <cp:keywords/>
  <dc:description/>
  <cp:lastModifiedBy>Administrator</cp:lastModifiedBy>
  <dcterms:created xsi:type="dcterms:W3CDTF">2007-01-01T19:46:20Z</dcterms:created>
  <dcterms:modified xsi:type="dcterms:W3CDTF">2009-07-15T18:46:07Z</dcterms:modified>
  <cp:category/>
  <cp:version/>
  <cp:contentType/>
  <cp:contentStatus/>
</cp:coreProperties>
</file>