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240" activeTab="2"/>
  </bookViews>
  <sheets>
    <sheet name="Tabell 9.1" sheetId="1" r:id="rId1"/>
    <sheet name="Figur 9.2" sheetId="2" r:id="rId2"/>
    <sheet name="Figur 9.6" sheetId="3" r:id="rId3"/>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Dette regnearket gjelder eksempel 9.5 og beregner effektiv rente ved bruk av kassekreditt.</t>
        </r>
        <r>
          <rPr>
            <sz val="9"/>
            <rFont val="Tahoma"/>
            <family val="2"/>
          </rPr>
          <t xml:space="preserve">
</t>
        </r>
        <r>
          <rPr>
            <sz val="11"/>
            <rFont val="Times New Roman"/>
            <family val="1"/>
          </rPr>
          <t>Fet font angir inngangsverdi, dvs. data du må legge inn. Vanlig font betyr utgangsverdi, dvs. beregnede tall.</t>
        </r>
        <r>
          <rPr>
            <sz val="9"/>
            <rFont val="Tahoma"/>
            <family val="2"/>
          </rPr>
          <t xml:space="preserve">
</t>
        </r>
      </text>
    </comment>
  </commentList>
</comments>
</file>

<file path=xl/comments2.xml><?xml version="1.0" encoding="utf-8"?>
<comments xmlns="http://schemas.openxmlformats.org/spreadsheetml/2006/main">
  <authors>
    <author>Per Ivar Gj?rum</author>
    <author>PIG</author>
  </authors>
  <commentList>
    <comment ref="A1" authorId="0">
      <text>
        <r>
          <rPr>
            <sz val="11"/>
            <rFont val="Times New Roman"/>
            <family val="1"/>
          </rPr>
          <t xml:space="preserve">Dette regnearket beregner nåverdi og interrente for opptil tre kontantstrømmer. Har du ett eller to  prosjekter velger du en av de to første fanene; 
for hhv varierende og fast kontantstrøm. Har du tre prosjekter velger du en av de to siste fanene. 
Fete typer angir inputverdier. Startår legges inn i celle B3. Intervallene for kapitalkostnadene legges inn i celle C9. 
Navn på analysen legges inn i celle A2, prosjektnavn legger du inn celle A5 (og i A6 hvis du har to alternativer).
I de to første fanene kan du legge inn kontantstrøm for prosjekt nr 2 ved å klikke på plusstegnet helt til venstre ut for linje 6 for å få frem linjene 5. Nåverdiprofilen for prosjekt 2 vises hvis du tar frem linjene 10  (trykk på plusstegnet ut for linje 11).
Tilsvarende kan du utvide planperioden opptil 20 år ved å klikke plusstegnet over kolonne W og dermed få frem de skjulte kolonnene.
</t>
        </r>
      </text>
    </comment>
    <comment ref="B24" authorId="0">
      <text>
        <r>
          <rPr>
            <sz val="12"/>
            <rFont val="Tahoma"/>
            <family val="2"/>
          </rPr>
          <t>Disse tallene er hjelpetall til figuren for å unngå at det blir stående to nuller i origo.</t>
        </r>
        <r>
          <rPr>
            <sz val="9"/>
            <rFont val="Tahoma"/>
            <family val="2"/>
          </rPr>
          <t xml:space="preserve">
</t>
        </r>
      </text>
    </comment>
    <comment ref="C4" authorId="0">
      <text>
        <r>
          <rPr>
            <sz val="11"/>
            <rFont val="Times New Roman"/>
            <family val="1"/>
          </rPr>
          <t>Denne verdien er beregnet ut fra startåret. Dermed oppdateres årstallene automatisk når du endrer startåret.</t>
        </r>
        <r>
          <rPr>
            <sz val="9"/>
            <rFont val="Tahoma"/>
            <family val="2"/>
          </rPr>
          <t xml:space="preserve">
</t>
        </r>
      </text>
    </comment>
    <comment ref="C9" authorId="1">
      <text>
        <r>
          <rPr>
            <sz val="9"/>
            <rFont val="Tahoma"/>
            <family val="2"/>
          </rPr>
          <t xml:space="preserve">Tallet her angir intervallene i nåverdiprofilen
</t>
        </r>
      </text>
    </comment>
  </commentList>
</comments>
</file>

<file path=xl/comments3.xml><?xml version="1.0" encoding="utf-8"?>
<comments xmlns="http://schemas.openxmlformats.org/spreadsheetml/2006/main">
  <authors>
    <author>PIG</author>
  </authors>
  <commentList>
    <comment ref="A1" authorId="0">
      <text>
        <r>
          <rPr>
            <sz val="9"/>
            <rFont val="Tahoma"/>
            <family val="2"/>
          </rPr>
          <t xml:space="preserve">Dette regnearket gjelder eksempel 9.3 og figur 9.6 på side 447. I kommentaren til celle B8 forklarer vi hvordan du bruker Goal Seek/Målsøking til å finne det antall kartonger som gir en bestemt internernte pr. år.
Fet font angir inngangsverdi, dvs. data du må legge inn. Vanlig font betyr utgangsverdi, dvs. beregnede tall.
Rød trekant i en celle angir at det ligger en kommentar til innholdet i cellen. Denne kommentaren kan du lese ved å klikke på cellen.
</t>
        </r>
      </text>
    </comment>
    <comment ref="B6" authorId="0">
      <text>
        <r>
          <rPr>
            <sz val="9"/>
            <rFont val="Tahoma"/>
            <family val="2"/>
          </rPr>
          <t>Her beregnes internrenten per periode. Periodelengden  er den tiden det tar å bruke opp papiret i en kartong. Antall perioder i annuiteten blir dermed C3/C4</t>
        </r>
      </text>
    </comment>
    <comment ref="B8" authorId="0">
      <text>
        <r>
          <rPr>
            <sz val="9"/>
            <rFont val="Tahoma"/>
            <family val="2"/>
          </rPr>
          <t xml:space="preserve">I Figur 9.3 viser de lilla pilene hvordan du beregner hvor mange kartonger papir bedriften må bruke pr. år for at internenten skal bli 15 %. Til slik baklengsregning bruker vi Goal Seek/Målsøking. Denne funksjonen finner du under fanen Data og What-If Analysis (Hva-Så Analyse). Angi hvilken variabel du vil angi ønsket resultat for. Excel foreslår at dette gjelder den cellen du er i når du starter funksjonen, altså celle B8. I neste linje legger du inn ønsket verdi, dvs 15%. I siste linje legger du inn hvilken inngangsverdi som skal endres. Her er det antall kartonger pr. år, altså celle B7. Svaret oppgis med stor nøyaktighet, mendu runder av til nærmeste hele antall kartonger.
</t>
        </r>
      </text>
    </comment>
  </commentList>
</comments>
</file>

<file path=xl/sharedStrings.xml><?xml version="1.0" encoding="utf-8"?>
<sst xmlns="http://schemas.openxmlformats.org/spreadsheetml/2006/main" count="35" uniqueCount="30">
  <si>
    <t>År</t>
  </si>
  <si>
    <t>Kapitalkostnad</t>
  </si>
  <si>
    <t>Les dette</t>
  </si>
  <si>
    <t>Internrente</t>
  </si>
  <si>
    <t>Nåverdi</t>
  </si>
  <si>
    <t>Stor fabrikk</t>
  </si>
  <si>
    <t>Kontantstrøm</t>
  </si>
  <si>
    <t>A-B</t>
  </si>
  <si>
    <t>Limit (kroner)</t>
  </si>
  <si>
    <t>Gjennomsnittlig utnyttelsesgrad</t>
  </si>
  <si>
    <t>Tidspunkt</t>
  </si>
  <si>
    <t>1. jan</t>
  </si>
  <si>
    <t>1.apr</t>
  </si>
  <si>
    <t>1. jul</t>
  </si>
  <si>
    <t>1. okt</t>
  </si>
  <si>
    <t>Trukket beløp (kroner)</t>
  </si>
  <si>
    <t>Kvartalsprovisjon</t>
  </si>
  <si>
    <t>Rentesats (pr. år)</t>
  </si>
  <si>
    <t>Effektiv rente pr. kvartal</t>
  </si>
  <si>
    <t>Effektiv rente pr. år</t>
  </si>
  <si>
    <t>Alternativer</t>
  </si>
  <si>
    <t>Pris</t>
  </si>
  <si>
    <t>Antall ark</t>
  </si>
  <si>
    <t>Pall</t>
  </si>
  <si>
    <t>Kartong</t>
  </si>
  <si>
    <t>Forbruk (kartonger pr. år)</t>
  </si>
  <si>
    <t>Årlig internrente</t>
  </si>
  <si>
    <t>Utnyttelsesgrad (%)</t>
  </si>
  <si>
    <t>Internrente pr. periode</t>
  </si>
  <si>
    <t>Effektiv årsrente,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</si>
</sst>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 %"/>
    <numFmt numFmtId="173" formatCode="0.0%"/>
    <numFmt numFmtId="174" formatCode="_(* #,##0.0_);_(* \(#,##0.0\);_(* &quot;-&quot;??_);_(@_)"/>
    <numFmt numFmtId="175" formatCode="_(* #,##0_);_(* \(#,##0\);_(* &quot;-&quot;??_);_(@_)"/>
    <numFmt numFmtId="176" formatCode="#,##0.0"/>
    <numFmt numFmtId="177" formatCode="0.0"/>
    <numFmt numFmtId="178" formatCode="#,##0.0000"/>
    <numFmt numFmtId="179" formatCode="#,##0.000"/>
    <numFmt numFmtId="180" formatCode="0.000"/>
    <numFmt numFmtId="181" formatCode="#,##0.0000000"/>
    <numFmt numFmtId="182" formatCode="0.000\ %"/>
    <numFmt numFmtId="183" formatCode="_(* #,##0.000_);_(* \(#,##0.000\);_(* &quot;-&quot;??_);_(@_)"/>
    <numFmt numFmtId="184" formatCode="_(* #,##0.0000_);_(* \(#,##0.0000\);_(* &quot;-&quot;??_);_(@_)"/>
    <numFmt numFmtId="185" formatCode="_(* #,##0.00000_);_(* \(#,##0.00000\);_(* &quot;-&quot;??_);_(@_)"/>
  </numFmts>
  <fonts count="47">
    <font>
      <sz val="10"/>
      <name val="Arial"/>
      <family val="0"/>
    </font>
    <font>
      <sz val="11"/>
      <color indexed="8"/>
      <name val="Calibri"/>
      <family val="2"/>
    </font>
    <font>
      <sz val="8"/>
      <name val="Arial"/>
      <family val="2"/>
    </font>
    <font>
      <sz val="9"/>
      <name val="Tahoma"/>
      <family val="2"/>
    </font>
    <font>
      <sz val="12"/>
      <name val="Tahoma"/>
      <family val="2"/>
    </font>
    <font>
      <sz val="11"/>
      <name val="Times New Roman"/>
      <family val="1"/>
    </font>
    <font>
      <b/>
      <sz val="11"/>
      <name val="Times New Roman"/>
      <family val="1"/>
    </font>
    <font>
      <sz val="10"/>
      <color indexed="8"/>
      <name val="Calibri"/>
      <family val="0"/>
    </font>
    <font>
      <sz val="12"/>
      <color indexed="8"/>
      <name val="Calibri"/>
      <family val="0"/>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b/>
      <sz val="11"/>
      <color theme="1"/>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0" applyNumberFormat="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1" applyNumberFormat="0" applyAlignment="0" applyProtection="0"/>
    <xf numFmtId="0" fontId="34" fillId="0" borderId="2" applyNumberFormat="0" applyFill="0" applyAlignment="0" applyProtection="0"/>
    <xf numFmtId="43" fontId="0" fillId="0" borderId="0" applyFont="0" applyFill="0" applyBorder="0" applyAlignment="0" applyProtection="0"/>
    <xf numFmtId="0" fontId="35" fillId="24" borderId="3" applyNumberFormat="0" applyAlignment="0" applyProtection="0"/>
    <xf numFmtId="0" fontId="0" fillId="25" borderId="4" applyNumberFormat="0" applyFont="0" applyAlignment="0" applyProtection="0"/>
    <xf numFmtId="0" fontId="0" fillId="0" borderId="0">
      <alignment/>
      <protection/>
    </xf>
    <xf numFmtId="0" fontId="27" fillId="0" borderId="0">
      <alignment/>
      <protection/>
    </xf>
    <xf numFmtId="0" fontId="36" fillId="26"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0" fontId="42" fillId="20" borderId="9" applyNumberFormat="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cellStyleXfs>
  <cellXfs count="60">
    <xf numFmtId="0" fontId="0" fillId="0" borderId="0" xfId="0" applyAlignment="1">
      <alignment/>
    </xf>
    <xf numFmtId="0" fontId="5" fillId="0" borderId="0" xfId="42" applyFont="1">
      <alignment/>
      <protection/>
    </xf>
    <xf numFmtId="0" fontId="5" fillId="0" borderId="0" xfId="42" applyFont="1" applyAlignment="1" quotePrefix="1">
      <alignment horizontal="left"/>
      <protection/>
    </xf>
    <xf numFmtId="3" fontId="6" fillId="0" borderId="0" xfId="42" applyNumberFormat="1" applyFont="1">
      <alignment/>
      <protection/>
    </xf>
    <xf numFmtId="9" fontId="6" fillId="0" borderId="0" xfId="49" applyFont="1" applyAlignment="1">
      <alignment/>
    </xf>
    <xf numFmtId="3" fontId="5" fillId="0" borderId="0" xfId="42" applyNumberFormat="1" applyFont="1">
      <alignment/>
      <protection/>
    </xf>
    <xf numFmtId="10" fontId="6" fillId="0" borderId="0" xfId="42" applyNumberFormat="1" applyFont="1">
      <alignment/>
      <protection/>
    </xf>
    <xf numFmtId="1" fontId="5" fillId="0" borderId="0" xfId="42" applyNumberFormat="1" applyFont="1">
      <alignment/>
      <protection/>
    </xf>
    <xf numFmtId="3" fontId="5" fillId="0" borderId="10" xfId="42" applyNumberFormat="1" applyFont="1" applyBorder="1">
      <alignment/>
      <protection/>
    </xf>
    <xf numFmtId="10" fontId="5" fillId="0" borderId="0" xfId="42" applyNumberFormat="1" applyFont="1">
      <alignment/>
      <protection/>
    </xf>
    <xf numFmtId="172" fontId="5" fillId="0" borderId="0" xfId="42" applyNumberFormat="1" applyFont="1">
      <alignment/>
      <protection/>
    </xf>
    <xf numFmtId="172" fontId="44" fillId="0" borderId="0" xfId="49" applyNumberFormat="1" applyFont="1" applyAlignment="1">
      <alignment/>
    </xf>
    <xf numFmtId="9" fontId="5" fillId="0" borderId="0" xfId="42" applyNumberFormat="1" applyFont="1">
      <alignment/>
      <protection/>
    </xf>
    <xf numFmtId="0" fontId="5" fillId="0" borderId="10" xfId="42" applyFont="1" applyBorder="1">
      <alignment/>
      <protection/>
    </xf>
    <xf numFmtId="0" fontId="5" fillId="0" borderId="11" xfId="42" applyFont="1" applyBorder="1">
      <alignment/>
      <protection/>
    </xf>
    <xf numFmtId="0" fontId="5" fillId="0" borderId="0" xfId="42" applyFont="1" applyBorder="1">
      <alignment/>
      <protection/>
    </xf>
    <xf numFmtId="9" fontId="5" fillId="0" borderId="0" xfId="42" applyNumberFormat="1" applyFont="1" applyBorder="1">
      <alignment/>
      <protection/>
    </xf>
    <xf numFmtId="172" fontId="5" fillId="0" borderId="0" xfId="42" applyNumberFormat="1" applyFont="1" applyBorder="1">
      <alignment/>
      <protection/>
    </xf>
    <xf numFmtId="10" fontId="44" fillId="0" borderId="0" xfId="51" applyNumberFormat="1" applyFont="1" applyAlignment="1">
      <alignment/>
    </xf>
    <xf numFmtId="174" fontId="5" fillId="0" borderId="11" xfId="39" applyNumberFormat="1" applyFont="1" applyBorder="1" applyAlignment="1">
      <alignment/>
    </xf>
    <xf numFmtId="16" fontId="5" fillId="0" borderId="10" xfId="42" applyNumberFormat="1" applyFont="1" applyBorder="1" applyAlignment="1" quotePrefix="1">
      <alignment horizontal="right"/>
      <protection/>
    </xf>
    <xf numFmtId="9" fontId="5" fillId="0" borderId="10" xfId="51" applyFont="1" applyBorder="1" applyAlignment="1">
      <alignment/>
    </xf>
    <xf numFmtId="0" fontId="6" fillId="0" borderId="0" xfId="42" applyFont="1">
      <alignment/>
      <protection/>
    </xf>
    <xf numFmtId="0" fontId="5" fillId="0" borderId="0" xfId="0" applyFont="1" applyAlignment="1">
      <alignment/>
    </xf>
    <xf numFmtId="0" fontId="6" fillId="0" borderId="0" xfId="0" applyFont="1" applyAlignment="1">
      <alignment/>
    </xf>
    <xf numFmtId="0" fontId="5" fillId="0" borderId="0" xfId="0" applyFont="1" applyAlignment="1" quotePrefix="1">
      <alignment horizontal="left"/>
    </xf>
    <xf numFmtId="3" fontId="6" fillId="0" borderId="0" xfId="0" applyNumberFormat="1" applyFont="1" applyAlignment="1">
      <alignment/>
    </xf>
    <xf numFmtId="3" fontId="5" fillId="0" borderId="0" xfId="0" applyNumberFormat="1" applyFont="1" applyAlignment="1">
      <alignment/>
    </xf>
    <xf numFmtId="173" fontId="5" fillId="0" borderId="0" xfId="0" applyNumberFormat="1" applyFont="1" applyAlignment="1">
      <alignment/>
    </xf>
    <xf numFmtId="0" fontId="6" fillId="0" borderId="0" xfId="0" applyFont="1" applyAlignment="1">
      <alignment horizontal="left"/>
    </xf>
    <xf numFmtId="9" fontId="5" fillId="0" borderId="0" xfId="0" applyNumberFormat="1" applyFont="1" applyAlignment="1">
      <alignment/>
    </xf>
    <xf numFmtId="43" fontId="5" fillId="0" borderId="0" xfId="39" applyNumberFormat="1" applyFont="1" applyAlignment="1">
      <alignment/>
    </xf>
    <xf numFmtId="3" fontId="5" fillId="0" borderId="0" xfId="39" applyNumberFormat="1" applyFont="1" applyAlignment="1">
      <alignment/>
    </xf>
    <xf numFmtId="175" fontId="5" fillId="0" borderId="0" xfId="39" applyNumberFormat="1" applyFont="1" applyAlignment="1">
      <alignment/>
    </xf>
    <xf numFmtId="172" fontId="5" fillId="0" borderId="0" xfId="0" applyNumberFormat="1" applyFont="1" applyAlignment="1">
      <alignment/>
    </xf>
    <xf numFmtId="9" fontId="6" fillId="0" borderId="0" xfId="0" applyNumberFormat="1" applyFont="1" applyAlignment="1">
      <alignment/>
    </xf>
    <xf numFmtId="0" fontId="5" fillId="0" borderId="10" xfId="0" applyFont="1" applyBorder="1" applyAlignment="1">
      <alignment/>
    </xf>
    <xf numFmtId="0" fontId="6" fillId="0" borderId="10" xfId="0" applyFont="1" applyBorder="1" applyAlignment="1">
      <alignment/>
    </xf>
    <xf numFmtId="0" fontId="5" fillId="0" borderId="12" xfId="0" applyFont="1" applyBorder="1" applyAlignment="1" quotePrefix="1">
      <alignment horizontal="left"/>
    </xf>
    <xf numFmtId="3" fontId="6" fillId="0" borderId="12" xfId="0" applyNumberFormat="1" applyFont="1" applyBorder="1" applyAlignment="1">
      <alignment/>
    </xf>
    <xf numFmtId="3" fontId="5" fillId="0" borderId="12" xfId="0" applyNumberFormat="1" applyFont="1" applyBorder="1" applyAlignment="1">
      <alignment/>
    </xf>
    <xf numFmtId="0" fontId="5" fillId="0" borderId="12" xfId="0" applyFont="1" applyBorder="1" applyAlignment="1">
      <alignment/>
    </xf>
    <xf numFmtId="173" fontId="5" fillId="0" borderId="12" xfId="0" applyNumberFormat="1" applyFont="1" applyBorder="1" applyAlignment="1">
      <alignment/>
    </xf>
    <xf numFmtId="9" fontId="6" fillId="0" borderId="10" xfId="51" applyFont="1" applyBorder="1" applyAlignment="1">
      <alignment/>
    </xf>
    <xf numFmtId="9" fontId="5" fillId="0" borderId="10" xfId="0" applyNumberFormat="1" applyFont="1" applyBorder="1" applyAlignment="1">
      <alignment/>
    </xf>
    <xf numFmtId="0" fontId="5" fillId="0" borderId="11" xfId="0" applyFont="1" applyBorder="1" applyAlignment="1" quotePrefix="1">
      <alignment horizontal="left"/>
    </xf>
    <xf numFmtId="176" fontId="5" fillId="0" borderId="11" xfId="39" applyNumberFormat="1" applyFont="1" applyBorder="1" applyAlignment="1">
      <alignment/>
    </xf>
    <xf numFmtId="0" fontId="45" fillId="0" borderId="0" xfId="43" applyFont="1">
      <alignment/>
      <protection/>
    </xf>
    <xf numFmtId="0" fontId="44" fillId="0" borderId="0" xfId="43" applyFont="1">
      <alignment/>
      <protection/>
    </xf>
    <xf numFmtId="0" fontId="44" fillId="0" borderId="0" xfId="43" applyFont="1" applyAlignment="1">
      <alignment horizontal="right"/>
      <protection/>
    </xf>
    <xf numFmtId="3" fontId="45" fillId="0" borderId="0" xfId="43" applyNumberFormat="1" applyFont="1">
      <alignment/>
      <protection/>
    </xf>
    <xf numFmtId="10" fontId="44" fillId="0" borderId="0" xfId="43" applyNumberFormat="1" applyFont="1">
      <alignment/>
      <protection/>
    </xf>
    <xf numFmtId="172" fontId="44" fillId="0" borderId="0" xfId="50" applyNumberFormat="1" applyFont="1" applyAlignment="1">
      <alignment/>
    </xf>
    <xf numFmtId="0" fontId="44" fillId="0" borderId="10" xfId="43" applyFont="1" applyBorder="1">
      <alignment/>
      <protection/>
    </xf>
    <xf numFmtId="0" fontId="45" fillId="0" borderId="10" xfId="43" applyFont="1" applyBorder="1">
      <alignment/>
      <protection/>
    </xf>
    <xf numFmtId="0" fontId="44" fillId="0" borderId="11" xfId="43" applyFont="1" applyBorder="1">
      <alignment/>
      <protection/>
    </xf>
    <xf numFmtId="9" fontId="44" fillId="0" borderId="11" xfId="50" applyNumberFormat="1" applyFont="1" applyBorder="1" applyAlignment="1">
      <alignment/>
    </xf>
    <xf numFmtId="0" fontId="5" fillId="0" borderId="0" xfId="42" applyFont="1" applyAlignment="1">
      <alignment horizontal="center"/>
      <protection/>
    </xf>
    <xf numFmtId="0" fontId="5" fillId="0" borderId="0" xfId="0" applyFont="1" applyAlignment="1">
      <alignment horizontal="center"/>
    </xf>
    <xf numFmtId="0" fontId="44" fillId="0" borderId="0" xfId="43" applyFont="1" applyAlignment="1">
      <alignment horizontal="center"/>
      <protection/>
    </xf>
  </cellXfs>
  <cellStyles count="51">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ormal 3" xfId="43"/>
    <cellStyle name="Nøytral" xfId="44"/>
    <cellStyle name="Overskrift 1" xfId="45"/>
    <cellStyle name="Overskrift 2" xfId="46"/>
    <cellStyle name="Overskrift 3" xfId="47"/>
    <cellStyle name="Overskrift 4" xfId="48"/>
    <cellStyle name="Percent 2" xfId="49"/>
    <cellStyle name="Percent 3"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75"/>
          <c:y val="0.0905"/>
          <c:w val="0.74725"/>
          <c:h val="0.7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9.1'!$B$14:$G$14</c:f>
              <c:numCache/>
            </c:numRef>
          </c:cat>
          <c:val>
            <c:numRef>
              <c:f>'Tabell 9.1'!$B$15:$G$15</c:f>
              <c:numCache/>
            </c:numRef>
          </c:val>
          <c:smooth val="1"/>
        </c:ser>
        <c:marker val="1"/>
        <c:axId val="53455364"/>
        <c:axId val="11336229"/>
      </c:lineChart>
      <c:catAx>
        <c:axId val="53455364"/>
        <c:scaling>
          <c:orientation val="minMax"/>
        </c:scaling>
        <c:axPos val="b"/>
        <c:title>
          <c:tx>
            <c:rich>
              <a:bodyPr vert="horz" rot="0" anchor="ctr"/>
              <a:lstStyle/>
              <a:p>
                <a:pPr algn="ctr">
                  <a:defRPr/>
                </a:pPr>
                <a:r>
                  <a:rPr lang="en-US" cap="none" sz="1000" b="0" i="0" u="none" baseline="0">
                    <a:solidFill>
                      <a:srgbClr val="000000"/>
                    </a:solidFill>
                  </a:rPr>
                  <a:t>Utnyttelsesgrad (%)</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336229"/>
        <c:crosses val="autoZero"/>
        <c:auto val="1"/>
        <c:lblOffset val="100"/>
        <c:tickLblSkip val="1"/>
        <c:noMultiLvlLbl val="0"/>
      </c:catAx>
      <c:valAx>
        <c:axId val="11336229"/>
        <c:scaling>
          <c:orientation val="minMax"/>
        </c:scaling>
        <c:axPos val="l"/>
        <c:title>
          <c:tx>
            <c:rich>
              <a:bodyPr vert="horz" rot="-5400000" anchor="ctr"/>
              <a:lstStyle/>
              <a:p>
                <a:pPr algn="ctr">
                  <a:defRPr/>
                </a:pPr>
                <a:r>
                  <a:rPr lang="en-US" cap="none" sz="1000" b="0" i="0" u="none" baseline="0">
                    <a:solidFill>
                      <a:srgbClr val="000000"/>
                    </a:solidFill>
                  </a:rPr>
                  <a:t>Ekketiv rente (%)</a:t>
                </a:r>
              </a:p>
            </c:rich>
          </c:tx>
          <c:layout>
            <c:manualLayout>
              <c:xMode val="factor"/>
              <c:yMode val="factor"/>
              <c:x val="-0.014"/>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455364"/>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'Figur 9.2'!$A$2</c:f>
        </c:strRef>
      </c:tx>
      <c:layout>
        <c:manualLayout>
          <c:xMode val="factor"/>
          <c:yMode val="factor"/>
          <c:x val="-0.0015"/>
          <c:y val="-0.013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3125"/>
          <c:y val="-0.0055"/>
          <c:w val="0.7605"/>
          <c:h val="0.9575"/>
        </c:manualLayout>
      </c:layout>
      <c:lineChart>
        <c:grouping val="standard"/>
        <c:varyColors val="0"/>
        <c:ser>
          <c:idx val="0"/>
          <c:order val="0"/>
          <c:tx>
            <c:strRef>
              <c:f>'Figur 9.2'!$A$10</c:f>
              <c:strCache>
                <c:ptCount val="1"/>
                <c:pt idx="0">
                  <c:v>A-B</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9.2'!$A$24:$G$24</c:f>
              <c:numCache/>
            </c:numRef>
          </c:cat>
          <c:val>
            <c:numRef>
              <c:f>'Figur 9.2'!$B$10:$H$10</c:f>
              <c:numCache/>
            </c:numRef>
          </c:val>
          <c:smooth val="0"/>
        </c:ser>
        <c:ser>
          <c:idx val="1"/>
          <c:order val="1"/>
          <c:tx>
            <c:strRef>
              <c:f>'Figur 9.2'!$A$11</c:f>
              <c:strCache>
                <c:ptCount val="1"/>
                <c:pt idx="0">
                  <c:v>Stor fabrikk</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'Figur 9.2'!$A$24:$G$24</c:f>
              <c:numCache/>
            </c:numRef>
          </c:cat>
          <c:val>
            <c:numRef>
              <c:f>'Figur 9.2'!$B$11:$H$11</c:f>
            </c:numRef>
          </c:val>
          <c:smooth val="0"/>
        </c:ser>
        <c:marker val="1"/>
        <c:axId val="34917198"/>
        <c:axId val="45819327"/>
      </c:lineChart>
      <c:catAx>
        <c:axId val="34917198"/>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8175"/>
              <c:y val="-0.01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819327"/>
        <c:crosses val="autoZero"/>
        <c:auto val="1"/>
        <c:lblOffset val="100"/>
        <c:tickLblSkip val="1"/>
        <c:noMultiLvlLbl val="0"/>
      </c:catAx>
      <c:valAx>
        <c:axId val="45819327"/>
        <c:scaling>
          <c:orientation val="minMax"/>
        </c:scaling>
        <c:axPos val="l"/>
        <c:title>
          <c:tx>
            <c:rich>
              <a:bodyPr vert="horz" rot="-5400000" anchor="ctr"/>
              <a:lstStyle/>
              <a:p>
                <a:pPr algn="ctr">
                  <a:defRPr/>
                </a:pPr>
                <a:r>
                  <a:rPr lang="en-US" cap="none" sz="1000" b="0" i="0" u="none" baseline="0">
                    <a:solidFill>
                      <a:srgbClr val="000000"/>
                    </a:solidFill>
                  </a:rPr>
                  <a:t>Nåverdi (mill. USD)</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917198"/>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5"/>
          <c:y val="0.1385"/>
          <c:w val="0.6745"/>
          <c:h val="0.6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9.6'!$B$11:$K$11</c:f>
              <c:numCache/>
            </c:numRef>
          </c:cat>
          <c:val>
            <c:numRef>
              <c:f>'Figur 9.6'!$B$12:$K$12</c:f>
              <c:numCache/>
            </c:numRef>
          </c:val>
          <c:smooth val="1"/>
        </c:ser>
        <c:marker val="1"/>
        <c:axId val="9720760"/>
        <c:axId val="20377977"/>
      </c:lineChart>
      <c:catAx>
        <c:axId val="9720760"/>
        <c:scaling>
          <c:orientation val="minMax"/>
        </c:scaling>
        <c:axPos val="b"/>
        <c:title>
          <c:tx>
            <c:strRef>
              <c:f>'Figur 9.6'!$A$7</c:f>
            </c:strRef>
          </c:tx>
          <c:layout>
            <c:manualLayout>
              <c:xMode val="factor"/>
              <c:yMode val="factor"/>
              <c:x val="-0.01725"/>
              <c:y val="0.031"/>
            </c:manualLayout>
          </c:layout>
          <c:overlay val="0"/>
          <c:spPr>
            <a:noFill/>
            <a:ln w="3175">
              <a:noFill/>
            </a:ln>
          </c:spPr>
          <c:txPr>
            <a:bodyPr vert="horz" rot="0"/>
            <a:lstStyle/>
            <a:p>
              <a:pPr>
                <a:defRPr lang="en-US" cap="none" sz="1000" b="0" i="0" u="none" baseline="0">
                  <a:solidFill>
                    <a:srgbClr val="000000"/>
                  </a:solidFill>
                </a:defRPr>
              </a:pPr>
            </a:p>
          </c:txPr>
        </c:title>
        <c:delete val="0"/>
        <c:numFmt formatCode="General" sourceLinked="1"/>
        <c:majorTickMark val="out"/>
        <c:minorTickMark val="none"/>
        <c:tickLblPos val="nextTo"/>
        <c:spPr>
          <a:ln w="3175">
            <a:solidFill>
              <a:srgbClr val="808080"/>
            </a:solidFill>
          </a:ln>
        </c:spPr>
        <c:crossAx val="20377977"/>
        <c:crosses val="autoZero"/>
        <c:auto val="1"/>
        <c:lblOffset val="100"/>
        <c:tickLblSkip val="1"/>
        <c:noMultiLvlLbl val="0"/>
      </c:catAx>
      <c:valAx>
        <c:axId val="20377977"/>
        <c:scaling>
          <c:orientation val="minMax"/>
        </c:scaling>
        <c:axPos val="l"/>
        <c:title>
          <c:tx>
            <c:strRef>
              <c:f>'Figur 9.6'!$A$12</c:f>
            </c:strRef>
          </c:tx>
          <c:layout>
            <c:manualLayout>
              <c:xMode val="factor"/>
              <c:yMode val="factor"/>
              <c:x val="-0.01"/>
              <c:y val="0"/>
            </c:manualLayout>
          </c:layout>
          <c:overlay val="0"/>
          <c:spPr>
            <a:noFill/>
            <a:ln w="3175">
              <a:noFill/>
            </a:ln>
          </c:spPr>
          <c:txPr>
            <a:bodyPr vert="horz" rot="-5400000"/>
            <a:lstStyle/>
            <a:p>
              <a:pPr>
                <a:defRPr lang="en-US" cap="none" sz="1000" b="0" i="0" u="none" baseline="0">
                  <a:solidFill>
                    <a:srgbClr val="000000"/>
                  </a:solidFill>
                </a:defRPr>
              </a:pPr>
            </a:p>
          </c:txPr>
        </c:title>
        <c:delete val="0"/>
        <c:numFmt formatCode="General" sourceLinked="1"/>
        <c:majorTickMark val="out"/>
        <c:minorTickMark val="none"/>
        <c:tickLblPos val="nextTo"/>
        <c:spPr>
          <a:ln w="3175">
            <a:solidFill>
              <a:srgbClr val="808080"/>
            </a:solidFill>
          </a:ln>
        </c:spPr>
        <c:crossAx val="9720760"/>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16</xdr:row>
      <xdr:rowOff>123825</xdr:rowOff>
    </xdr:from>
    <xdr:to>
      <xdr:col>6</xdr:col>
      <xdr:colOff>571500</xdr:colOff>
      <xdr:row>34</xdr:row>
      <xdr:rowOff>104775</xdr:rowOff>
    </xdr:to>
    <xdr:graphicFrame>
      <xdr:nvGraphicFramePr>
        <xdr:cNvPr id="1" name="Chart 1"/>
        <xdr:cNvGraphicFramePr/>
      </xdr:nvGraphicFramePr>
      <xdr:xfrm>
        <a:off x="276225" y="3171825"/>
        <a:ext cx="5562600"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28575</xdr:rowOff>
    </xdr:from>
    <xdr:to>
      <xdr:col>24</xdr:col>
      <xdr:colOff>266700</xdr:colOff>
      <xdr:row>38</xdr:row>
      <xdr:rowOff>19050</xdr:rowOff>
    </xdr:to>
    <xdr:graphicFrame>
      <xdr:nvGraphicFramePr>
        <xdr:cNvPr id="1" name="Chart 2"/>
        <xdr:cNvGraphicFramePr/>
      </xdr:nvGraphicFramePr>
      <xdr:xfrm>
        <a:off x="38100" y="2971800"/>
        <a:ext cx="6848475" cy="4314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12</xdr:row>
      <xdr:rowOff>152400</xdr:rowOff>
    </xdr:from>
    <xdr:to>
      <xdr:col>8</xdr:col>
      <xdr:colOff>457200</xdr:colOff>
      <xdr:row>32</xdr:row>
      <xdr:rowOff>28575</xdr:rowOff>
    </xdr:to>
    <xdr:graphicFrame>
      <xdr:nvGraphicFramePr>
        <xdr:cNvPr id="1" name="Chart 1"/>
        <xdr:cNvGraphicFramePr/>
      </xdr:nvGraphicFramePr>
      <xdr:xfrm>
        <a:off x="266700" y="2447925"/>
        <a:ext cx="6086475" cy="3152775"/>
      </xdr:xfrm>
      <a:graphic>
        <a:graphicData uri="http://schemas.openxmlformats.org/drawingml/2006/chart">
          <c:chart xmlns:c="http://schemas.openxmlformats.org/drawingml/2006/chart" r:id="rId1"/>
        </a:graphicData>
      </a:graphic>
    </xdr:graphicFrame>
    <xdr:clientData/>
  </xdr:twoCellAnchor>
  <xdr:twoCellAnchor>
    <xdr:from>
      <xdr:col>0</xdr:col>
      <xdr:colOff>1619250</xdr:colOff>
      <xdr:row>23</xdr:row>
      <xdr:rowOff>66675</xdr:rowOff>
    </xdr:from>
    <xdr:to>
      <xdr:col>2</xdr:col>
      <xdr:colOff>514350</xdr:colOff>
      <xdr:row>23</xdr:row>
      <xdr:rowOff>66675</xdr:rowOff>
    </xdr:to>
    <xdr:sp>
      <xdr:nvSpPr>
        <xdr:cNvPr id="2" name="Straight Arrow Connector 2"/>
        <xdr:cNvSpPr>
          <a:spLocks/>
        </xdr:cNvSpPr>
      </xdr:nvSpPr>
      <xdr:spPr>
        <a:xfrm flipV="1">
          <a:off x="1619250" y="4181475"/>
          <a:ext cx="113347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552450</xdr:colOff>
      <xdr:row>23</xdr:row>
      <xdr:rowOff>133350</xdr:rowOff>
    </xdr:from>
    <xdr:to>
      <xdr:col>2</xdr:col>
      <xdr:colOff>561975</xdr:colOff>
      <xdr:row>26</xdr:row>
      <xdr:rowOff>133350</xdr:rowOff>
    </xdr:to>
    <xdr:sp>
      <xdr:nvSpPr>
        <xdr:cNvPr id="3" name="Straight Arrow Connector 3"/>
        <xdr:cNvSpPr>
          <a:spLocks/>
        </xdr:cNvSpPr>
      </xdr:nvSpPr>
      <xdr:spPr>
        <a:xfrm flipH="1">
          <a:off x="2790825" y="4248150"/>
          <a:ext cx="9525" cy="4857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152400</xdr:colOff>
      <xdr:row>24</xdr:row>
      <xdr:rowOff>85725</xdr:rowOff>
    </xdr:from>
    <xdr:to>
      <xdr:col>2</xdr:col>
      <xdr:colOff>161925</xdr:colOff>
      <xdr:row>26</xdr:row>
      <xdr:rowOff>133350</xdr:rowOff>
    </xdr:to>
    <xdr:sp>
      <xdr:nvSpPr>
        <xdr:cNvPr id="4" name="Straight Arrow Connector 4"/>
        <xdr:cNvSpPr>
          <a:spLocks/>
        </xdr:cNvSpPr>
      </xdr:nvSpPr>
      <xdr:spPr>
        <a:xfrm flipV="1">
          <a:off x="2390775" y="4362450"/>
          <a:ext cx="9525" cy="371475"/>
        </a:xfrm>
        <a:prstGeom prst="straightConnector1">
          <a:avLst/>
        </a:prstGeom>
        <a:noFill/>
        <a:ln w="9525" cmpd="sng">
          <a:solidFill>
            <a:srgbClr val="00B05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1590675</xdr:colOff>
      <xdr:row>24</xdr:row>
      <xdr:rowOff>47625</xdr:rowOff>
    </xdr:from>
    <xdr:to>
      <xdr:col>2</xdr:col>
      <xdr:colOff>85725</xdr:colOff>
      <xdr:row>24</xdr:row>
      <xdr:rowOff>66675</xdr:rowOff>
    </xdr:to>
    <xdr:sp>
      <xdr:nvSpPr>
        <xdr:cNvPr id="5" name="Straight Arrow Connector 5"/>
        <xdr:cNvSpPr>
          <a:spLocks/>
        </xdr:cNvSpPr>
      </xdr:nvSpPr>
      <xdr:spPr>
        <a:xfrm flipH="1">
          <a:off x="1590675" y="4324350"/>
          <a:ext cx="733425" cy="19050"/>
        </a:xfrm>
        <a:prstGeom prst="straightConnector1">
          <a:avLst/>
        </a:prstGeom>
        <a:noFill/>
        <a:ln w="9525" cmpd="sng">
          <a:solidFill>
            <a:srgbClr val="00B05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8"/>
  <sheetViews>
    <sheetView zoomScale="140" zoomScaleNormal="140" zoomScalePageLayoutView="0" workbookViewId="0" topLeftCell="A1">
      <selection activeCell="A1" sqref="A1"/>
    </sheetView>
  </sheetViews>
  <sheetFormatPr defaultColWidth="9.140625" defaultRowHeight="12.75"/>
  <cols>
    <col min="1" max="1" width="28.8515625" style="1" customWidth="1"/>
    <col min="2" max="2" width="9.00390625" style="1" customWidth="1"/>
    <col min="3" max="7" width="10.28125" style="1" customWidth="1"/>
    <col min="8" max="8" width="14.421875" style="1" customWidth="1"/>
    <col min="9" max="11" width="9.28125" style="1" bestFit="1" customWidth="1"/>
    <col min="12" max="12" width="22.8515625" style="1" customWidth="1"/>
    <col min="13" max="13" width="25.57421875" style="1" customWidth="1"/>
    <col min="14" max="14" width="9.28125" style="1" bestFit="1" customWidth="1"/>
    <col min="15" max="16384" width="9.140625" style="1" customWidth="1"/>
  </cols>
  <sheetData>
    <row r="1" ht="15.75" customHeight="1">
      <c r="A1" s="22" t="s">
        <v>2</v>
      </c>
    </row>
    <row r="2" spans="1:14" ht="15">
      <c r="A2" s="2" t="s">
        <v>8</v>
      </c>
      <c r="B2" s="3">
        <v>500000</v>
      </c>
      <c r="H2" s="2"/>
      <c r="I2" s="12"/>
      <c r="J2" s="12"/>
      <c r="K2" s="12"/>
      <c r="L2" s="12"/>
      <c r="M2" s="12"/>
      <c r="N2" s="12"/>
    </row>
    <row r="3" spans="1:14" ht="15">
      <c r="A3" s="1" t="s">
        <v>9</v>
      </c>
      <c r="B3" s="4">
        <v>0.5</v>
      </c>
      <c r="I3" s="10"/>
      <c r="J3" s="11"/>
      <c r="K3" s="10"/>
      <c r="L3" s="10"/>
      <c r="M3" s="10"/>
      <c r="N3" s="10"/>
    </row>
    <row r="4" spans="2:14" ht="15">
      <c r="B4" s="4"/>
      <c r="C4" s="57" t="s">
        <v>10</v>
      </c>
      <c r="D4" s="57"/>
      <c r="E4" s="57"/>
      <c r="F4" s="57"/>
      <c r="G4" s="57"/>
      <c r="I4" s="10"/>
      <c r="J4" s="11"/>
      <c r="K4" s="10"/>
      <c r="L4" s="10"/>
      <c r="M4" s="10"/>
      <c r="N4" s="10"/>
    </row>
    <row r="5" spans="1:7" ht="15">
      <c r="A5" s="13"/>
      <c r="B5" s="13"/>
      <c r="C5" s="20" t="s">
        <v>11</v>
      </c>
      <c r="D5" s="20" t="s">
        <v>12</v>
      </c>
      <c r="E5" s="20" t="s">
        <v>13</v>
      </c>
      <c r="F5" s="20" t="s">
        <v>14</v>
      </c>
      <c r="G5" s="20" t="s">
        <v>11</v>
      </c>
    </row>
    <row r="6" spans="1:7" ht="15">
      <c r="A6" s="1" t="s">
        <v>15</v>
      </c>
      <c r="C6" s="5">
        <f>B2*B3</f>
        <v>250000</v>
      </c>
      <c r="G6" s="5">
        <f>-C6</f>
        <v>-250000</v>
      </c>
    </row>
    <row r="7" spans="1:7" ht="15">
      <c r="A7" s="1" t="s">
        <v>16</v>
      </c>
      <c r="B7" s="6">
        <v>0.0025</v>
      </c>
      <c r="D7" s="1">
        <f>-B2*B7</f>
        <v>-1250</v>
      </c>
      <c r="E7" s="1">
        <f aca="true" t="shared" si="0" ref="E7:G8">D7</f>
        <v>-1250</v>
      </c>
      <c r="F7" s="1">
        <f t="shared" si="0"/>
        <v>-1250</v>
      </c>
      <c r="G7" s="1">
        <f t="shared" si="0"/>
        <v>-1250</v>
      </c>
    </row>
    <row r="8" spans="1:7" ht="15">
      <c r="A8" s="2" t="s">
        <v>17</v>
      </c>
      <c r="B8" s="6">
        <v>0.06</v>
      </c>
      <c r="D8" s="7">
        <f>-C6*B8/4</f>
        <v>-3750</v>
      </c>
      <c r="E8" s="7">
        <f t="shared" si="0"/>
        <v>-3750</v>
      </c>
      <c r="F8" s="7">
        <f t="shared" si="0"/>
        <v>-3750</v>
      </c>
      <c r="G8" s="7">
        <f t="shared" si="0"/>
        <v>-3750</v>
      </c>
    </row>
    <row r="9" spans="1:7" ht="15">
      <c r="A9" s="13" t="s">
        <v>6</v>
      </c>
      <c r="B9" s="13"/>
      <c r="C9" s="8">
        <f>SUM(C6:C8)</f>
        <v>250000</v>
      </c>
      <c r="D9" s="8">
        <f>SUM(D6:D8)</f>
        <v>-5000</v>
      </c>
      <c r="E9" s="8">
        <f>SUM(E6:E8)</f>
        <v>-5000</v>
      </c>
      <c r="F9" s="8">
        <f>SUM(F6:F8)</f>
        <v>-5000</v>
      </c>
      <c r="G9" s="8">
        <f>SUM(G6:G8)</f>
        <v>-255000</v>
      </c>
    </row>
    <row r="10" spans="1:3" ht="15">
      <c r="A10" s="2" t="s">
        <v>18</v>
      </c>
      <c r="C10" s="9">
        <f>IRR(C9:G9)</f>
        <v>0.020000000000000018</v>
      </c>
    </row>
    <row r="11" spans="1:3" ht="15">
      <c r="A11" s="2" t="s">
        <v>19</v>
      </c>
      <c r="C11" s="18">
        <f>(1+C10)^4-1</f>
        <v>0.08243215999999998</v>
      </c>
    </row>
    <row r="13" spans="2:7" ht="15">
      <c r="B13" s="57" t="s">
        <v>27</v>
      </c>
      <c r="C13" s="57"/>
      <c r="D13" s="57"/>
      <c r="E13" s="57"/>
      <c r="F13" s="57"/>
      <c r="G13" s="57"/>
    </row>
    <row r="14" spans="1:7" ht="15">
      <c r="A14" s="13"/>
      <c r="B14" s="21">
        <v>0.1</v>
      </c>
      <c r="C14" s="21">
        <v>0.3</v>
      </c>
      <c r="D14" s="21">
        <v>0.5</v>
      </c>
      <c r="E14" s="21">
        <v>0.7</v>
      </c>
      <c r="F14" s="21">
        <v>0.9</v>
      </c>
      <c r="G14" s="21">
        <v>1</v>
      </c>
    </row>
    <row r="15" spans="1:7" ht="15.75" thickBot="1">
      <c r="A15" s="14" t="s">
        <v>29</v>
      </c>
      <c r="B15" s="19">
        <f>0.16986*100</f>
        <v>16.986</v>
      </c>
      <c r="C15" s="19">
        <f>0.09665*100</f>
        <v>9.665</v>
      </c>
      <c r="D15" s="19">
        <f>0.08243*100</f>
        <v>8.243</v>
      </c>
      <c r="E15" s="19">
        <f>0.07638*100</f>
        <v>7.638</v>
      </c>
      <c r="F15" s="19">
        <f>0.07303*100</f>
        <v>7.303</v>
      </c>
      <c r="G15" s="19">
        <f>0.07186*100</f>
        <v>7.185999999999999</v>
      </c>
    </row>
    <row r="16" ht="15.75" thickTop="1"/>
    <row r="17" spans="2:7" ht="15">
      <c r="B17" s="15"/>
      <c r="C17" s="15"/>
      <c r="D17" s="15"/>
      <c r="E17" s="15"/>
      <c r="F17" s="15"/>
      <c r="G17" s="15"/>
    </row>
    <row r="18" spans="2:7" ht="15">
      <c r="B18" s="16"/>
      <c r="C18" s="17"/>
      <c r="D18" s="17"/>
      <c r="E18" s="17"/>
      <c r="F18" s="17"/>
      <c r="G18" s="17"/>
    </row>
  </sheetData>
  <sheetProtection/>
  <mergeCells count="2">
    <mergeCell ref="C4:G4"/>
    <mergeCell ref="B13:G13"/>
  </mergeCells>
  <printOptions gridLines="1" heading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Y52"/>
  <sheetViews>
    <sheetView zoomScale="140" zoomScaleNormal="140" zoomScalePageLayoutView="0" workbookViewId="0" topLeftCell="A1">
      <selection activeCell="A1" sqref="A1"/>
    </sheetView>
  </sheetViews>
  <sheetFormatPr defaultColWidth="9.140625" defaultRowHeight="12.75" outlineLevelRow="1" outlineLevelCol="1"/>
  <cols>
    <col min="1" max="1" width="21.28125" style="23" customWidth="1"/>
    <col min="2" max="5" width="8.421875" style="23" customWidth="1"/>
    <col min="6" max="6" width="9.140625" style="23" customWidth="1"/>
    <col min="7" max="8" width="8.421875" style="23" customWidth="1"/>
    <col min="9" max="22" width="7.8515625" style="23" hidden="1" customWidth="1" outlineLevel="1"/>
    <col min="23" max="23" width="9.140625" style="23" customWidth="1" collapsed="1"/>
    <col min="24" max="16384" width="9.140625" style="23" customWidth="1"/>
  </cols>
  <sheetData>
    <row r="1" ht="95.25" customHeight="1">
      <c r="A1" s="23" t="s">
        <v>2</v>
      </c>
    </row>
    <row r="2" ht="15">
      <c r="A2" s="24"/>
    </row>
    <row r="3" spans="2:8" ht="15">
      <c r="B3" s="58" t="s">
        <v>0</v>
      </c>
      <c r="C3" s="58"/>
      <c r="D3" s="58"/>
      <c r="E3" s="58"/>
      <c r="F3" s="58"/>
      <c r="G3" s="58"/>
      <c r="H3" s="58"/>
    </row>
    <row r="4" spans="1:23" ht="15">
      <c r="A4" s="36" t="s">
        <v>6</v>
      </c>
      <c r="B4" s="37">
        <v>2016</v>
      </c>
      <c r="C4" s="36">
        <f>B4+1</f>
        <v>2017</v>
      </c>
      <c r="D4" s="36">
        <f>C4+1</f>
        <v>2018</v>
      </c>
      <c r="E4" s="36"/>
      <c r="F4" s="36"/>
      <c r="G4" s="36"/>
      <c r="H4" s="36"/>
      <c r="I4" s="36">
        <f aca="true" t="shared" si="0" ref="I4:V4">H4+1</f>
        <v>1</v>
      </c>
      <c r="J4" s="36">
        <f t="shared" si="0"/>
        <v>2</v>
      </c>
      <c r="K4" s="36">
        <f t="shared" si="0"/>
        <v>3</v>
      </c>
      <c r="L4" s="36">
        <f t="shared" si="0"/>
        <v>4</v>
      </c>
      <c r="M4" s="36">
        <f t="shared" si="0"/>
        <v>5</v>
      </c>
      <c r="N4" s="36">
        <f t="shared" si="0"/>
        <v>6</v>
      </c>
      <c r="O4" s="36">
        <f t="shared" si="0"/>
        <v>7</v>
      </c>
      <c r="P4" s="36">
        <f t="shared" si="0"/>
        <v>8</v>
      </c>
      <c r="Q4" s="36">
        <f t="shared" si="0"/>
        <v>9</v>
      </c>
      <c r="R4" s="36">
        <f t="shared" si="0"/>
        <v>10</v>
      </c>
      <c r="S4" s="36">
        <f t="shared" si="0"/>
        <v>11</v>
      </c>
      <c r="T4" s="36">
        <f t="shared" si="0"/>
        <v>12</v>
      </c>
      <c r="U4" s="36">
        <f t="shared" si="0"/>
        <v>13</v>
      </c>
      <c r="V4" s="36">
        <f t="shared" si="0"/>
        <v>14</v>
      </c>
      <c r="W4" s="36" t="s">
        <v>3</v>
      </c>
    </row>
    <row r="5" spans="1:23" ht="15">
      <c r="A5" s="38" t="s">
        <v>7</v>
      </c>
      <c r="B5" s="39">
        <v>-6</v>
      </c>
      <c r="C5" s="39">
        <v>-27</v>
      </c>
      <c r="D5" s="39">
        <v>36</v>
      </c>
      <c r="E5" s="39"/>
      <c r="F5" s="39"/>
      <c r="G5" s="39"/>
      <c r="H5" s="39"/>
      <c r="I5" s="40"/>
      <c r="J5" s="40"/>
      <c r="K5" s="40"/>
      <c r="L5" s="41"/>
      <c r="M5" s="41"/>
      <c r="N5" s="41"/>
      <c r="O5" s="41"/>
      <c r="P5" s="41"/>
      <c r="Q5" s="41"/>
      <c r="R5" s="41"/>
      <c r="S5" s="41"/>
      <c r="T5" s="41"/>
      <c r="U5" s="41"/>
      <c r="V5" s="41"/>
      <c r="W5" s="42">
        <f>IRR(B5:V5)</f>
        <v>0.07603367391249405</v>
      </c>
    </row>
    <row r="6" spans="1:23" ht="12.75" customHeight="1" hidden="1" outlineLevel="1">
      <c r="A6" s="29" t="s">
        <v>5</v>
      </c>
      <c r="B6" s="26">
        <v>-20000</v>
      </c>
      <c r="C6" s="26">
        <v>7000</v>
      </c>
      <c r="D6" s="26">
        <v>2000</v>
      </c>
      <c r="E6" s="26">
        <v>9000</v>
      </c>
      <c r="F6" s="26">
        <v>11000</v>
      </c>
      <c r="G6" s="26">
        <v>2000</v>
      </c>
      <c r="H6" s="26">
        <v>7000</v>
      </c>
      <c r="I6" s="27"/>
      <c r="J6" s="27"/>
      <c r="K6" s="27"/>
      <c r="W6" s="28">
        <f>IRR(B6:V6)</f>
        <v>0.21727421253664736</v>
      </c>
    </row>
    <row r="7" ht="15" collapsed="1"/>
    <row r="8" spans="2:8" ht="15">
      <c r="B8" s="58" t="s">
        <v>1</v>
      </c>
      <c r="C8" s="58"/>
      <c r="D8" s="58"/>
      <c r="E8" s="58"/>
      <c r="F8" s="58"/>
      <c r="G8" s="58"/>
      <c r="H8" s="58"/>
    </row>
    <row r="9" spans="1:8" ht="15">
      <c r="A9" s="36" t="s">
        <v>4</v>
      </c>
      <c r="B9" s="21">
        <f>C9-C9</f>
        <v>0</v>
      </c>
      <c r="C9" s="43">
        <v>0.02</v>
      </c>
      <c r="D9" s="44">
        <f>C9+$C$9</f>
        <v>0.04</v>
      </c>
      <c r="E9" s="44">
        <f>D9+$C$9</f>
        <v>0.06</v>
      </c>
      <c r="F9" s="44">
        <f>E9+$C$9</f>
        <v>0.08</v>
      </c>
      <c r="G9" s="44">
        <f>F9+$C$9</f>
        <v>0.1</v>
      </c>
      <c r="H9" s="44">
        <f>G9+$C$9</f>
        <v>0.12000000000000001</v>
      </c>
    </row>
    <row r="10" spans="1:9" ht="15.75" thickBot="1">
      <c r="A10" s="45" t="str">
        <f>A5</f>
        <v>A-B</v>
      </c>
      <c r="B10" s="46">
        <f>NPV(B9,$B5:$V$5)*(1+B9)</f>
        <v>3</v>
      </c>
      <c r="C10" s="46">
        <f>NPV(C9,$B5:$V$5)*(1+C9)</f>
        <v>2.131487889273359</v>
      </c>
      <c r="D10" s="46">
        <f>NPV(D9,$B5:$V$5)*(1+D9)</f>
        <v>1.3224852071005913</v>
      </c>
      <c r="E10" s="46">
        <f>NPV(E9,$B5:$V$5)*(1+E9)</f>
        <v>0.568173727305087</v>
      </c>
      <c r="F10" s="46">
        <f>NPV(F9,$B5:$V$5)*(1+F9)</f>
        <v>-0.13580246913580396</v>
      </c>
      <c r="G10" s="46">
        <f>NPV(G9,$B5:$V$5)*(1+G9)</f>
        <v>-0.793388429752067</v>
      </c>
      <c r="H10" s="46">
        <f>NPV(H9,$B5:$V$5)*(1+H9)</f>
        <v>-1.408163265306122</v>
      </c>
      <c r="I10" s="31"/>
    </row>
    <row r="11" spans="1:8" ht="15" hidden="1" outlineLevel="1">
      <c r="A11" s="25" t="str">
        <f>A6</f>
        <v>Stor fabrikk</v>
      </c>
      <c r="B11" s="32">
        <f>NPV(B9,$B$6:$V6)*(1+B9)</f>
        <v>18000</v>
      </c>
      <c r="C11" s="32">
        <f>NPV(C9,$B$6:$V6)*(1+C9)</f>
        <v>15455.544652693421</v>
      </c>
      <c r="D11" s="32">
        <f>NPV(D9,$B$6:$V6)*(1+D9)</f>
        <v>13159.750879799672</v>
      </c>
      <c r="E11" s="32">
        <f>NPV(E9,$B$6:$V6)*(1+E9)</f>
        <v>11082.610436652925</v>
      </c>
      <c r="F11" s="32">
        <f>NPV(F9,$B$6:$V6)*(1+F9)</f>
        <v>9198.331454276798</v>
      </c>
      <c r="G11" s="32">
        <f>NPV(G9,$B$6:$V6)*(1+G9)</f>
        <v>7484.670299244556</v>
      </c>
      <c r="H11" s="32">
        <f>NPV(H9,$B$6:$V6)*(1+H9)</f>
        <v>5922.380407554325</v>
      </c>
    </row>
    <row r="12" ht="15.75" collapsed="1" thickTop="1"/>
    <row r="13" ht="15">
      <c r="Y13" s="33"/>
    </row>
    <row r="24" spans="2:7" ht="15">
      <c r="B24" s="33">
        <f aca="true" t="shared" si="1" ref="B24:G24">C9*100</f>
        <v>2</v>
      </c>
      <c r="C24" s="33">
        <f t="shared" si="1"/>
        <v>4</v>
      </c>
      <c r="D24" s="33">
        <f t="shared" si="1"/>
        <v>6</v>
      </c>
      <c r="E24" s="33">
        <f t="shared" si="1"/>
        <v>8</v>
      </c>
      <c r="F24" s="33">
        <f t="shared" si="1"/>
        <v>10</v>
      </c>
      <c r="G24" s="33">
        <f t="shared" si="1"/>
        <v>12.000000000000002</v>
      </c>
    </row>
    <row r="32" ht="15">
      <c r="B32" s="34"/>
    </row>
    <row r="36" ht="15">
      <c r="A36" s="25"/>
    </row>
    <row r="52" spans="2:8" ht="15">
      <c r="B52" s="35"/>
      <c r="C52" s="30"/>
      <c r="D52" s="30"/>
      <c r="E52" s="30"/>
      <c r="F52" s="30"/>
      <c r="G52" s="30"/>
      <c r="H52" s="30"/>
    </row>
  </sheetData>
  <sheetProtection/>
  <mergeCells count="2">
    <mergeCell ref="B3:H3"/>
    <mergeCell ref="B8:H8"/>
  </mergeCells>
  <printOptions gridLines="1"/>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K12"/>
  <sheetViews>
    <sheetView tabSelected="1" zoomScale="140" zoomScaleNormal="140" zoomScalePageLayoutView="0" workbookViewId="0" topLeftCell="A1">
      <selection activeCell="A1" sqref="A1"/>
    </sheetView>
  </sheetViews>
  <sheetFormatPr defaultColWidth="9.140625" defaultRowHeight="12.75"/>
  <cols>
    <col min="1" max="1" width="24.421875" style="48" customWidth="1"/>
    <col min="2" max="16384" width="9.140625" style="48" customWidth="1"/>
  </cols>
  <sheetData>
    <row r="1" ht="15">
      <c r="A1" s="47" t="s">
        <v>2</v>
      </c>
    </row>
    <row r="2" spans="1:3" ht="15">
      <c r="A2" s="48" t="s">
        <v>20</v>
      </c>
      <c r="B2" s="49" t="s">
        <v>21</v>
      </c>
      <c r="C2" s="49" t="s">
        <v>22</v>
      </c>
    </row>
    <row r="3" spans="1:3" ht="15">
      <c r="A3" s="48" t="s">
        <v>23</v>
      </c>
      <c r="B3" s="50">
        <v>9850</v>
      </c>
      <c r="C3" s="50">
        <v>120000</v>
      </c>
    </row>
    <row r="4" spans="1:3" ht="15">
      <c r="A4" s="48" t="s">
        <v>24</v>
      </c>
      <c r="B4" s="47">
        <v>240</v>
      </c>
      <c r="C4" s="50">
        <v>2500</v>
      </c>
    </row>
    <row r="5" ht="15"/>
    <row r="6" spans="1:2" ht="15">
      <c r="A6" s="48" t="s">
        <v>28</v>
      </c>
      <c r="B6" s="51">
        <f>RATE((C3/C4)-1,B4,-B3+B4)</f>
        <v>0.00687972094288828</v>
      </c>
    </row>
    <row r="7" spans="1:2" ht="15">
      <c r="A7" s="48" t="s">
        <v>25</v>
      </c>
      <c r="B7" s="47">
        <v>12</v>
      </c>
    </row>
    <row r="8" spans="1:2" ht="15">
      <c r="A8" s="48" t="s">
        <v>26</v>
      </c>
      <c r="B8" s="52">
        <f>(1+B6)^B7-1</f>
        <v>0.08575322611632097</v>
      </c>
    </row>
    <row r="9" ht="15">
      <c r="B9" s="52"/>
    </row>
    <row r="10" spans="2:11" ht="15">
      <c r="B10" s="59" t="s">
        <v>25</v>
      </c>
      <c r="C10" s="59"/>
      <c r="D10" s="59"/>
      <c r="E10" s="59"/>
      <c r="F10" s="59"/>
      <c r="G10" s="59"/>
      <c r="H10" s="59"/>
      <c r="I10" s="59"/>
      <c r="J10" s="59"/>
      <c r="K10" s="59"/>
    </row>
    <row r="11" spans="1:11" ht="15">
      <c r="A11" s="53"/>
      <c r="B11" s="54">
        <v>5</v>
      </c>
      <c r="C11" s="53">
        <f>B11+$B$11</f>
        <v>10</v>
      </c>
      <c r="D11" s="53">
        <f aca="true" t="shared" si="0" ref="D11:J11">C11+$B$11</f>
        <v>15</v>
      </c>
      <c r="E11" s="53">
        <f t="shared" si="0"/>
        <v>20</v>
      </c>
      <c r="F11" s="53">
        <f t="shared" si="0"/>
        <v>25</v>
      </c>
      <c r="G11" s="53">
        <f t="shared" si="0"/>
        <v>30</v>
      </c>
      <c r="H11" s="53">
        <f t="shared" si="0"/>
        <v>35</v>
      </c>
      <c r="I11" s="53">
        <f t="shared" si="0"/>
        <v>40</v>
      </c>
      <c r="J11" s="53">
        <f t="shared" si="0"/>
        <v>45</v>
      </c>
      <c r="K11" s="53">
        <f>J11+$B$11</f>
        <v>50</v>
      </c>
    </row>
    <row r="12" spans="1:11" ht="15.75" thickBot="1">
      <c r="A12" s="55" t="str">
        <f>A8</f>
        <v>Årlig internrente</v>
      </c>
      <c r="B12" s="56">
        <f>(1+$B$6)^B11-1</f>
        <v>0.034875177743749486</v>
      </c>
      <c r="C12" s="56">
        <f aca="true" t="shared" si="1" ref="C12:K12">(1+$B$6)^C11-1</f>
        <v>0.07096663351015686</v>
      </c>
      <c r="D12" s="56">
        <f t="shared" si="1"/>
        <v>0.10831678521144839</v>
      </c>
      <c r="E12" s="56">
        <f t="shared" si="1"/>
        <v>0.14696953009207858</v>
      </c>
      <c r="F12" s="56">
        <f t="shared" si="1"/>
        <v>0.1869702963207045</v>
      </c>
      <c r="G12" s="56">
        <f t="shared" si="1"/>
        <v>0.22836609638144</v>
      </c>
      <c r="H12" s="56">
        <f t="shared" si="1"/>
        <v>0.27120558232713843</v>
      </c>
      <c r="I12" s="56">
        <f t="shared" si="1"/>
        <v>0.3155391029596437</v>
      </c>
      <c r="J12" s="56">
        <f t="shared" si="1"/>
        <v>0.36141876300421405</v>
      </c>
      <c r="K12" s="56">
        <f t="shared" si="1"/>
        <v>0.4088984843476611</v>
      </c>
    </row>
    <row r="13" ht="15.75" thickTop="1"/>
  </sheetData>
  <sheetProtection/>
  <mergeCells count="1">
    <mergeCell ref="B10:K10"/>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Malgorzata Golinska</cp:lastModifiedBy>
  <dcterms:created xsi:type="dcterms:W3CDTF">2008-07-03T08:04:46Z</dcterms:created>
  <dcterms:modified xsi:type="dcterms:W3CDTF">2015-12-08T11:23:01Z</dcterms:modified>
  <cp:category/>
  <cp:version/>
  <cp:contentType/>
  <cp:contentStatus/>
</cp:coreProperties>
</file>