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
    </mc:Choice>
  </mc:AlternateContent>
  <xr:revisionPtr revIDLastSave="0" documentId="8_{5FF94758-0F8B-4F94-A50C-5092CD7FAA81}" xr6:coauthVersionLast="45" xr6:coauthVersionMax="45" xr10:uidLastSave="{00000000-0000-0000-0000-000000000000}"/>
  <bookViews>
    <workbookView xWindow="45" yWindow="690" windowWidth="22125" windowHeight="15705" firstSheet="1" activeTab="1"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D8" i="8"/>
  <c r="A5" i="8"/>
  <c r="A6" i="8"/>
  <c r="A7" i="8"/>
  <c r="A8" i="8"/>
  <c r="A4" i="8"/>
  <c r="A10" i="7"/>
  <c r="A11" i="7"/>
  <c r="A9" i="7"/>
  <c r="A8" i="7"/>
  <c r="A7" i="7"/>
  <c r="B6" i="3"/>
  <c r="C6" i="3" s="1"/>
  <c r="D6" i="3" s="1"/>
  <c r="E6" i="3" s="1"/>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B3" i="8"/>
  <c r="E20" i="10"/>
  <c r="J9" i="10" s="1"/>
  <c r="I13" i="10"/>
  <c r="B12" i="7" s="1"/>
  <c r="B11" i="3"/>
  <c r="B13" i="7" s="1"/>
  <c r="C10" i="3"/>
  <c r="C11" i="3" s="1"/>
  <c r="C13" i="7" s="1"/>
  <c r="C9" i="3"/>
  <c r="D9" i="3" s="1"/>
  <c r="E9" i="3" s="1"/>
  <c r="B11" i="5"/>
  <c r="J8" i="10"/>
  <c r="B32" i="10"/>
  <c r="C3" i="7"/>
  <c r="C5" i="8" l="1"/>
  <c r="K9" i="10"/>
  <c r="C8" i="7"/>
  <c r="C6" i="5" s="1"/>
  <c r="B4" i="5"/>
  <c r="B3" i="7"/>
  <c r="B8" i="8"/>
  <c r="B11" i="7"/>
  <c r="C4" i="8"/>
  <c r="C7" i="7"/>
  <c r="C3" i="12"/>
  <c r="B9" i="5"/>
  <c r="B6" i="6"/>
  <c r="E10" i="3"/>
  <c r="E11" i="3" s="1"/>
  <c r="E13" i="7" s="1"/>
  <c r="D10" i="3"/>
  <c r="D13" i="5" s="1"/>
  <c r="C13" i="5"/>
  <c r="D3" i="7"/>
  <c r="E3" i="7"/>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<sst xmlns="http://schemas.openxmlformats.org/spreadsheetml/2006/main" count="120" uniqueCount="86">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</sst>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90" zoomScaleNormal="9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0" t="s">
        <v>2</v>
      </c>
      <c r="C2" s="60"/>
      <c r="D2" s="60"/>
      <c r="E2" s="60"/>
      <c r="F2" s="60"/>
      <c r="G2" s="60"/>
      <c r="H2" s="60"/>
      <c r="I2" s="60"/>
    </row>
    <row r="3" spans="1:13" x14ac:dyDescent="0.2">
      <c r="B3">
        <v>0</v>
      </c>
      <c r="C3">
        <v>1</v>
      </c>
      <c r="D3">
        <v>2</v>
      </c>
      <c r="E3">
        <v>3</v>
      </c>
      <c r="F3">
        <v>4</v>
      </c>
      <c r="G3">
        <v>5</v>
      </c>
      <c r="H3">
        <v>6</v>
      </c>
      <c r="I3">
        <v>7</v>
      </c>
    </row>
    <row r="4" spans="1:13" x14ac:dyDescent="0.2">
      <c r="A4" t="s">
        <v>12</v>
      </c>
      <c r="B4" s="38">
        <v>-140000</v>
      </c>
    </row>
    <row r="5" spans="1:13" x14ac:dyDescent="0.2">
      <c r="A5" s="34" t="s">
        <v>73</v>
      </c>
      <c r="B5" s="38">
        <v>2500</v>
      </c>
      <c r="C5" s="38">
        <v>3000</v>
      </c>
      <c r="D5" s="38">
        <v>3250</v>
      </c>
      <c r="E5" s="38">
        <v>3400</v>
      </c>
      <c r="F5" s="38">
        <v>29000</v>
      </c>
      <c r="G5" s="38">
        <v>8500</v>
      </c>
      <c r="H5" s="38">
        <v>7500</v>
      </c>
      <c r="I5" s="38"/>
    </row>
    <row r="6" spans="1:13" x14ac:dyDescent="0.2">
      <c r="A6" s="39" t="s">
        <v>74</v>
      </c>
      <c r="B6" s="40"/>
      <c r="C6" s="41"/>
      <c r="D6" s="40"/>
      <c r="E6" s="40"/>
      <c r="F6" s="40"/>
      <c r="G6" s="40"/>
      <c r="H6" s="40"/>
      <c r="I6" s="40">
        <v>354000</v>
      </c>
    </row>
    <row r="7" spans="1:13" x14ac:dyDescent="0.2">
      <c r="A7" s="22" t="s">
        <v>16</v>
      </c>
      <c r="B7" s="2">
        <v>-137500</v>
      </c>
      <c r="C7" s="2">
        <v>3000</v>
      </c>
      <c r="D7" s="2">
        <v>3250</v>
      </c>
      <c r="E7" s="2">
        <v>3400</v>
      </c>
      <c r="F7" s="2">
        <v>29000</v>
      </c>
      <c r="G7" s="2">
        <v>8500</v>
      </c>
      <c r="H7" s="2">
        <v>7500</v>
      </c>
      <c r="I7" s="2">
        <v>354000</v>
      </c>
      <c r="J7" s="38"/>
    </row>
    <row r="14" spans="1:13" x14ac:dyDescent="0.2">
      <c r="M14" s="38"/>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tabSelected="1" zoomScaleNormal="100" workbookViewId="0"/>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1" t="s">
        <v>77</v>
      </c>
      <c r="F2" s="61"/>
      <c r="G2" s="5"/>
      <c r="J2" s="7" t="str">
        <f>IF(D2=0,"Tabell 2.4","Tabell 2.5")</f>
        <v>Tabell 2.5</v>
      </c>
    </row>
    <row r="3" spans="1:12" ht="15" x14ac:dyDescent="0.25">
      <c r="A3" s="5" t="s">
        <v>5</v>
      </c>
      <c r="B3" s="9">
        <v>12000</v>
      </c>
      <c r="C3" s="5" t="s">
        <v>78</v>
      </c>
      <c r="D3" s="15">
        <v>0.15</v>
      </c>
      <c r="E3" s="5" t="s">
        <v>36</v>
      </c>
      <c r="F3" s="9">
        <v>6000</v>
      </c>
      <c r="G3" s="5"/>
      <c r="H3" s="5"/>
      <c r="I3" s="61" t="s">
        <v>2</v>
      </c>
      <c r="J3" s="61"/>
      <c r="K3" s="61"/>
      <c r="L3" s="61"/>
    </row>
    <row r="4" spans="1:12" ht="15" x14ac:dyDescent="0.25">
      <c r="A4" s="8" t="s">
        <v>6</v>
      </c>
      <c r="B4" s="9">
        <v>-5500</v>
      </c>
      <c r="E4" s="5" t="s">
        <v>76</v>
      </c>
      <c r="F4" s="15">
        <v>0.06</v>
      </c>
      <c r="G4" s="5"/>
      <c r="H4" s="26"/>
      <c r="I4" s="43">
        <v>2019</v>
      </c>
      <c r="J4" s="43">
        <v>2020</v>
      </c>
      <c r="K4" s="43">
        <v>2021</v>
      </c>
      <c r="L4" s="43">
        <v>2022</v>
      </c>
    </row>
    <row r="5" spans="1:12" ht="15" x14ac:dyDescent="0.25">
      <c r="A5" s="43" t="s">
        <v>8</v>
      </c>
      <c r="B5" s="44">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3" t="s">
        <v>8</v>
      </c>
      <c r="I7" s="45"/>
      <c r="J7" s="45">
        <f>$B5*B$10/1000</f>
        <v>-1700</v>
      </c>
      <c r="K7" s="45">
        <f>B5*C10*(1+D2)/1000</f>
        <v>-3294.6</v>
      </c>
      <c r="L7" s="45">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6"/>
      <c r="C13" s="36"/>
      <c r="D13" s="36"/>
      <c r="E13" s="37"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3" t="s">
        <v>27</v>
      </c>
      <c r="B19" s="45"/>
      <c r="C19" s="45"/>
      <c r="D19" s="45"/>
      <c r="E19" s="44">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6" t="s">
        <v>27</v>
      </c>
      <c r="B25" s="44">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1" t="s">
        <v>2</v>
      </c>
      <c r="C29" s="61"/>
      <c r="D29" s="61"/>
      <c r="E29" s="61"/>
      <c r="F29" s="5"/>
      <c r="G29" s="5"/>
      <c r="H29" s="5"/>
      <c r="I29" s="5"/>
      <c r="J29" s="5"/>
      <c r="K29" s="5"/>
      <c r="L29" s="5"/>
    </row>
    <row r="30" spans="1:12" ht="15" x14ac:dyDescent="0.25">
      <c r="A30" s="26" t="s">
        <v>33</v>
      </c>
      <c r="B30" s="43">
        <v>2019</v>
      </c>
      <c r="C30" s="43">
        <v>2020</v>
      </c>
      <c r="D30" s="43">
        <v>2021</v>
      </c>
      <c r="E30" s="43">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2">
        <f>'Tabell 2.4 og 2.5'!F4</f>
        <v>0.06</v>
      </c>
      <c r="C3" s="5" t="s">
        <v>39</v>
      </c>
      <c r="D3" s="5"/>
      <c r="E3" s="5"/>
    </row>
    <row r="4" spans="1:5" ht="15" x14ac:dyDescent="0.25">
      <c r="A4" s="30" t="s">
        <v>40</v>
      </c>
      <c r="B4" s="30">
        <f>'Tabell 2.4 og 2.5'!F5</f>
        <v>3</v>
      </c>
      <c r="C4" s="30" t="s">
        <v>41</v>
      </c>
      <c r="D4" s="5" t="s">
        <v>53</v>
      </c>
      <c r="E4" s="5"/>
    </row>
    <row r="5" spans="1:5" ht="15" x14ac:dyDescent="0.25">
      <c r="A5" s="5"/>
      <c r="B5" s="61" t="s">
        <v>2</v>
      </c>
      <c r="C5" s="61"/>
      <c r="D5" s="61"/>
      <c r="E5" s="61"/>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3" t="s">
        <v>44</v>
      </c>
      <c r="B10" s="45"/>
      <c r="C10" s="45">
        <f>-B9*$B$3</f>
        <v>-360</v>
      </c>
      <c r="D10" s="45">
        <f>-C9*$B$3</f>
        <v>-240</v>
      </c>
      <c r="E10" s="45">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2" t="s">
        <v>2</v>
      </c>
      <c r="C2" s="62"/>
      <c r="D2" s="62"/>
      <c r="E2" s="62"/>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7" t="str">
        <f>'Tabell 2.4 og 2.5'!H12</f>
        <v xml:space="preserve">     Anleggskapital/restverdi</v>
      </c>
      <c r="B11" s="48">
        <f>'Tabell 2.4 og 2.5'!I12</f>
        <v>-8800</v>
      </c>
      <c r="C11" s="48"/>
      <c r="D11" s="48"/>
      <c r="E11" s="48">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8">
        <f>'Tabell 2.6'!B11</f>
        <v>6000</v>
      </c>
      <c r="C13" s="48">
        <f>'Tabell 2.6'!C11</f>
        <v>-2360</v>
      </c>
      <c r="D13" s="48">
        <f>'Tabell 2.6'!D11</f>
        <v>-2240</v>
      </c>
      <c r="E13" s="48">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0">
        <f>'Tabell 2.4 og 2.5'!F6</f>
        <v>0.2</v>
      </c>
      <c r="C2" s="3"/>
      <c r="D2" s="3"/>
      <c r="E2" s="3"/>
    </row>
    <row r="3" spans="1:8" ht="15" x14ac:dyDescent="0.25">
      <c r="A3" s="3"/>
      <c r="B3" s="62" t="s">
        <v>2</v>
      </c>
      <c r="C3" s="62"/>
      <c r="D3" s="62"/>
      <c r="E3" s="3"/>
    </row>
    <row r="4" spans="1:8" ht="15" x14ac:dyDescent="0.25">
      <c r="A4" s="25"/>
      <c r="B4" s="25">
        <f>'Tabell 2.4 og 2.5'!J4</f>
        <v>2020</v>
      </c>
      <c r="C4" s="25">
        <f>'Tabell 2.4 og 2.5'!K4</f>
        <v>2021</v>
      </c>
      <c r="D4" s="25">
        <f>'Tabell 2.4 og 2.5'!L4</f>
        <v>2022</v>
      </c>
      <c r="E4" s="3"/>
    </row>
    <row r="5" spans="1:8" ht="15" x14ac:dyDescent="0.25">
      <c r="A5" s="3" t="s">
        <v>48</v>
      </c>
      <c r="B5" s="51">
        <f>-'Tabell 2.4 og 2.5'!B26</f>
        <v>8800</v>
      </c>
      <c r="C5" s="52">
        <f>B5+B6</f>
        <v>7040</v>
      </c>
      <c r="D5" s="52">
        <f>C5+C6</f>
        <v>5632</v>
      </c>
      <c r="E5" s="3"/>
    </row>
    <row r="6" spans="1:8" ht="15" x14ac:dyDescent="0.25">
      <c r="A6" s="47" t="s">
        <v>85</v>
      </c>
      <c r="B6" s="53">
        <f>-B5*$B$2</f>
        <v>-1760</v>
      </c>
      <c r="C6" s="54">
        <f>- C5*$B$2</f>
        <v>-1408</v>
      </c>
      <c r="D6" s="54">
        <f>- D5*$B$2</f>
        <v>-1126.4000000000001</v>
      </c>
      <c r="E6" s="51">
        <f>SUM(B6:D6)</f>
        <v>-4294.3999999999996</v>
      </c>
      <c r="H6" s="2"/>
    </row>
    <row r="7" spans="1:8" ht="15" x14ac:dyDescent="0.25">
      <c r="A7" s="3" t="s">
        <v>52</v>
      </c>
      <c r="B7" s="51">
        <f>B5+B6</f>
        <v>7040</v>
      </c>
      <c r="C7" s="51">
        <f>C5+C6</f>
        <v>5632</v>
      </c>
      <c r="D7" s="51">
        <f>D5+D6</f>
        <v>4505.6000000000004</v>
      </c>
      <c r="E7" s="3"/>
    </row>
    <row r="15" spans="1:8" ht="15.75" x14ac:dyDescent="0.25">
      <c r="A15" s="33"/>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2"/>
      <c r="C1" s="62"/>
      <c r="D1" s="3" t="s">
        <v>60</v>
      </c>
    </row>
    <row r="2" spans="1:9" ht="15" x14ac:dyDescent="0.25">
      <c r="A2" s="3" t="s">
        <v>79</v>
      </c>
      <c r="B2" s="55">
        <f>'Tabell 2.4 og 2.5'!L12</f>
        <v>3329.2799999999997</v>
      </c>
      <c r="C2" s="55">
        <v>5200</v>
      </c>
      <c r="D2" s="3"/>
    </row>
    <row r="3" spans="1:9" ht="15" hidden="1" outlineLevel="1" x14ac:dyDescent="0.25">
      <c r="A3" s="3" t="s">
        <v>31</v>
      </c>
      <c r="B3" s="51">
        <f>-'Tabell 2.4 og 2.5'!B26</f>
        <v>8800</v>
      </c>
      <c r="C3" s="51">
        <f>B3</f>
        <v>8800</v>
      </c>
      <c r="D3" s="3"/>
    </row>
    <row r="4" spans="1:9" ht="15" hidden="1" outlineLevel="1" x14ac:dyDescent="0.25">
      <c r="A4" s="3" t="s">
        <v>66</v>
      </c>
      <c r="B4" s="51">
        <f>'Tabell 2.8'!E6</f>
        <v>-4294.3999999999996</v>
      </c>
      <c r="C4" s="51">
        <f>B4</f>
        <v>-4294.3999999999996</v>
      </c>
      <c r="D4" s="3"/>
    </row>
    <row r="5" spans="1:9" ht="15" collapsed="1" x14ac:dyDescent="0.25">
      <c r="A5" s="56" t="s">
        <v>80</v>
      </c>
      <c r="B5" s="53">
        <f>B3+B4</f>
        <v>4505.6000000000004</v>
      </c>
      <c r="C5" s="53">
        <f>B5</f>
        <v>4505.6000000000004</v>
      </c>
      <c r="D5" s="47" t="s">
        <v>55</v>
      </c>
    </row>
    <row r="6" spans="1:9" ht="15" hidden="1" outlineLevel="1" x14ac:dyDescent="0.25">
      <c r="A6" s="3" t="s">
        <v>32</v>
      </c>
      <c r="B6" s="51">
        <f>B2</f>
        <v>3329.2799999999997</v>
      </c>
      <c r="C6" s="51">
        <v>5200</v>
      </c>
      <c r="D6" s="3"/>
    </row>
    <row r="7" spans="1:9" ht="15" collapsed="1" x14ac:dyDescent="0.25">
      <c r="A7" s="57" t="s">
        <v>81</v>
      </c>
      <c r="B7" s="51">
        <f>B6-B5</f>
        <v>-1176.3200000000006</v>
      </c>
      <c r="C7" s="51">
        <f>C6-C5</f>
        <v>694.39999999999964</v>
      </c>
      <c r="D7" s="3"/>
    </row>
    <row r="8" spans="1:9" ht="15" x14ac:dyDescent="0.25">
      <c r="A8" s="3"/>
      <c r="B8" s="3"/>
      <c r="C8" s="3"/>
      <c r="D8" s="3"/>
    </row>
    <row r="9" spans="1:9" x14ac:dyDescent="0.2">
      <c r="B9" s="2"/>
      <c r="D9" s="2"/>
    </row>
    <row r="11" spans="1:9" x14ac:dyDescent="0.2">
      <c r="A11" s="35"/>
      <c r="B11" s="63"/>
      <c r="C11" s="63"/>
    </row>
    <row r="12" spans="1:9" ht="15" x14ac:dyDescent="0.25">
      <c r="A12" s="5"/>
      <c r="B12" s="2"/>
      <c r="C12" s="2"/>
    </row>
    <row r="13" spans="1:9" ht="15" x14ac:dyDescent="0.25">
      <c r="B13" s="2"/>
      <c r="C13" s="2"/>
      <c r="H13" s="8"/>
      <c r="I13" s="11"/>
    </row>
    <row r="14" spans="1:9" x14ac:dyDescent="0.2">
      <c r="A14" s="34"/>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7" t="s">
        <v>49</v>
      </c>
      <c r="B2" s="3"/>
      <c r="C2" s="32">
        <f>'Tabell 2.4 og 2.5'!F7</f>
        <v>0.22</v>
      </c>
      <c r="D2" s="3"/>
      <c r="E2" s="3"/>
      <c r="F2" s="3"/>
    </row>
    <row r="3" spans="1:11" ht="15" x14ac:dyDescent="0.25">
      <c r="A3" s="57"/>
      <c r="B3" s="64" t="s">
        <v>2</v>
      </c>
      <c r="C3" s="64"/>
      <c r="D3" s="64"/>
      <c r="E3" s="64"/>
      <c r="F3" s="3"/>
    </row>
    <row r="4" spans="1:11" ht="15" x14ac:dyDescent="0.25">
      <c r="A4" s="57"/>
      <c r="B4" s="49">
        <f>'Tabell 2.4 og 2.5'!I4</f>
        <v>2019</v>
      </c>
      <c r="C4" s="49">
        <f>'Tabell 2.4 og 2.5'!J4</f>
        <v>2020</v>
      </c>
      <c r="D4" s="49">
        <f>'Tabell 2.4 og 2.5'!K4</f>
        <v>2021</v>
      </c>
      <c r="E4" s="49">
        <f>'Tabell 2.4 og 2.5'!L4</f>
        <v>2022</v>
      </c>
      <c r="F4" s="3" t="s">
        <v>60</v>
      </c>
    </row>
    <row r="5" spans="1:11" ht="15" x14ac:dyDescent="0.25">
      <c r="A5" s="57" t="str">
        <f>'Tabell 2.7'!A7</f>
        <v>Dekningsbidrag</v>
      </c>
      <c r="B5" s="23"/>
      <c r="C5" s="23">
        <f>'Tabell 2.7'!C7</f>
        <v>4800</v>
      </c>
      <c r="D5" s="23">
        <f>'Tabell 2.7'!D7</f>
        <v>9302.4</v>
      </c>
      <c r="E5" s="23">
        <f>'Tabell 2.7'!E7</f>
        <v>3995.136</v>
      </c>
      <c r="F5" s="3"/>
    </row>
    <row r="6" spans="1:11" ht="15" x14ac:dyDescent="0.25">
      <c r="A6" s="57" t="str">
        <f>'Tabell 2.7'!A8</f>
        <v>Faste kostnader</v>
      </c>
      <c r="B6" s="23"/>
      <c r="C6" s="23">
        <f>'Tabell 2.7'!C8</f>
        <v>-3055</v>
      </c>
      <c r="D6" s="23">
        <f>'Tabell 2.7'!D8</f>
        <v>-3116.1</v>
      </c>
      <c r="E6" s="23">
        <f>'Tabell 2.7'!E8</f>
        <v>-3178.422</v>
      </c>
      <c r="F6" s="3"/>
    </row>
    <row r="7" spans="1:11" ht="15" x14ac:dyDescent="0.25">
      <c r="A7" s="57" t="str">
        <f>'Tabell 2.7'!A9</f>
        <v>Investering</v>
      </c>
      <c r="B7" s="23"/>
      <c r="C7" s="23"/>
      <c r="D7" s="23"/>
      <c r="E7" s="23"/>
      <c r="F7" s="3"/>
    </row>
    <row r="8" spans="1:11" ht="15" x14ac:dyDescent="0.25">
      <c r="A8" s="57"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6" t="str">
        <f>'Tabell 2.7'!A11</f>
        <v xml:space="preserve">     Anleggskapital/restverdi</v>
      </c>
      <c r="B9" s="48">
        <f>'Tabell 2.7'!B11</f>
        <v>-8800</v>
      </c>
      <c r="C9" s="48"/>
      <c r="D9" s="48"/>
      <c r="E9" s="48">
        <f>'Tabell 2.7'!E11</f>
        <v>3329.2799999999997</v>
      </c>
      <c r="F9" s="47"/>
    </row>
    <row r="10" spans="1:11" ht="15" x14ac:dyDescent="0.25">
      <c r="A10" s="57" t="s">
        <v>67</v>
      </c>
      <c r="B10" s="23">
        <f>'Tabell 2.7'!B12</f>
        <v>-10600</v>
      </c>
      <c r="C10" s="23">
        <f>'Tabell 2.7'!C12</f>
        <v>56.600000000000136</v>
      </c>
      <c r="D10" s="23">
        <f>'Tabell 2.7'!D12</f>
        <v>8176.5239999999994</v>
      </c>
      <c r="E10" s="23">
        <f>'Tabell 2.7'!E12</f>
        <v>5644.17</v>
      </c>
      <c r="F10" s="3" t="s">
        <v>51</v>
      </c>
    </row>
    <row r="11" spans="1:11" ht="15" x14ac:dyDescent="0.25">
      <c r="A11" s="57" t="str">
        <f>'Tabell 2.6'!A7</f>
        <v>Lånebeløp</v>
      </c>
      <c r="B11" s="23">
        <f>'Tabell 2.6'!B7</f>
        <v>6000</v>
      </c>
      <c r="C11" s="23">
        <f>'Tabell 2.6'!C7</f>
        <v>0</v>
      </c>
      <c r="D11" s="23">
        <f>'Tabell 2.6'!D7</f>
        <v>0</v>
      </c>
      <c r="E11" s="23">
        <f>'Tabell 2.6'!E7</f>
        <v>0</v>
      </c>
      <c r="F11" s="3"/>
    </row>
    <row r="12" spans="1:11" ht="15" x14ac:dyDescent="0.25">
      <c r="A12" s="57" t="str">
        <f>'Tabell 2.6'!A8</f>
        <v>Avdrag</v>
      </c>
      <c r="B12" s="23"/>
      <c r="C12" s="23">
        <f>'Tabell 2.6'!C8</f>
        <v>-2000</v>
      </c>
      <c r="D12" s="23">
        <f>'Tabell 2.6'!D8</f>
        <v>-2000</v>
      </c>
      <c r="E12" s="23">
        <f>'Tabell 2.6'!E8</f>
        <v>-2000</v>
      </c>
      <c r="F12" s="3"/>
      <c r="K12" s="1"/>
    </row>
    <row r="13" spans="1:11" ht="15" x14ac:dyDescent="0.25">
      <c r="A13" s="56" t="str">
        <f>'Tabell 2.6'!A10</f>
        <v>Renter</v>
      </c>
      <c r="B13" s="47"/>
      <c r="C13" s="47">
        <f>'Tabell 2.6'!C10</f>
        <v>-360</v>
      </c>
      <c r="D13" s="47">
        <f>'Tabell 2.6'!D10</f>
        <v>-240</v>
      </c>
      <c r="E13" s="47">
        <f>'Tabell 2.6'!E10</f>
        <v>-120</v>
      </c>
      <c r="F13" s="47"/>
    </row>
    <row r="14" spans="1:11" ht="15" x14ac:dyDescent="0.25">
      <c r="A14" s="57" t="s">
        <v>62</v>
      </c>
      <c r="B14" s="23">
        <f>'Tabell 2.7'!B14</f>
        <v>-4600</v>
      </c>
      <c r="C14" s="23">
        <f>'Tabell 2.7'!C14</f>
        <v>-2303.3999999999996</v>
      </c>
      <c r="D14" s="23">
        <f>'Tabell 2.7'!D14</f>
        <v>5936.5239999999994</v>
      </c>
      <c r="E14" s="23">
        <f>'Tabell 2.7'!E14</f>
        <v>3524.17</v>
      </c>
      <c r="F14" s="3" t="s">
        <v>75</v>
      </c>
    </row>
    <row r="15" spans="1:11" ht="15" x14ac:dyDescent="0.25">
      <c r="A15" s="57" t="s">
        <v>69</v>
      </c>
      <c r="B15" s="3"/>
      <c r="C15" s="23">
        <f>'Tabell 2.8'!B6</f>
        <v>-1760</v>
      </c>
      <c r="D15" s="23">
        <f>'Tabell 2.8'!C6</f>
        <v>-1408</v>
      </c>
      <c r="E15" s="23">
        <f>'Tabell 2.8'!D6</f>
        <v>-1126.4000000000001</v>
      </c>
      <c r="F15" s="3"/>
    </row>
    <row r="16" spans="1:11" ht="15" x14ac:dyDescent="0.25">
      <c r="A16" s="57" t="s">
        <v>61</v>
      </c>
      <c r="B16" s="29"/>
      <c r="C16" s="29"/>
      <c r="D16" s="29"/>
      <c r="E16" s="29">
        <f>'Tabell 2.9'!B7</f>
        <v>-1176.3200000000006</v>
      </c>
      <c r="F16" s="3" t="s">
        <v>56</v>
      </c>
    </row>
    <row r="17" spans="1:7" ht="15" x14ac:dyDescent="0.25">
      <c r="A17" s="57" t="s">
        <v>46</v>
      </c>
      <c r="B17" s="3"/>
      <c r="C17" s="58">
        <f>C5+C6+C13+C15</f>
        <v>-375</v>
      </c>
      <c r="D17" s="58">
        <f>D5+D6+D13+D15</f>
        <v>4538.2999999999993</v>
      </c>
      <c r="E17" s="58">
        <f>E5+E6+E13+E15+E16</f>
        <v>-1606.0060000000008</v>
      </c>
      <c r="F17" s="3"/>
      <c r="G17" s="29"/>
    </row>
    <row r="18" spans="1:7" ht="15" x14ac:dyDescent="0.25">
      <c r="A18" s="56" t="s">
        <v>47</v>
      </c>
      <c r="B18" s="47"/>
      <c r="C18" s="59">
        <f>-C17*$C$2</f>
        <v>82.5</v>
      </c>
      <c r="D18" s="59">
        <f>-D17*$C$2</f>
        <v>-998.42599999999982</v>
      </c>
      <c r="E18" s="59">
        <f>-E17*$C$2</f>
        <v>353.32132000000018</v>
      </c>
      <c r="F18" s="47"/>
    </row>
    <row r="19" spans="1:7" ht="15" x14ac:dyDescent="0.25">
      <c r="A19" s="57" t="s">
        <v>54</v>
      </c>
      <c r="B19" s="58">
        <f>B14</f>
        <v>-4600</v>
      </c>
      <c r="C19" s="58">
        <f>C14+C18</f>
        <v>-2220.8999999999996</v>
      </c>
      <c r="D19" s="58">
        <f>D14+D18</f>
        <v>4938.098</v>
      </c>
      <c r="E19" s="58">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5" t="str">
        <f>'Tabell 2.7'!B2:E2</f>
        <v>År</v>
      </c>
      <c r="C2" s="65"/>
      <c r="D2" s="65"/>
      <c r="E2" s="65"/>
      <c r="F2" s="3"/>
    </row>
    <row r="3" spans="1:8" ht="15" x14ac:dyDescent="0.25">
      <c r="A3" s="25"/>
      <c r="B3" s="25">
        <f>'Tabell 2.4 og 2.5'!I4</f>
        <v>2019</v>
      </c>
      <c r="C3" s="25">
        <f>'Tabell 2.8'!B4</f>
        <v>2020</v>
      </c>
      <c r="D3" s="25">
        <f>'Tabell 2.8'!C4</f>
        <v>2021</v>
      </c>
      <c r="E3" s="25">
        <f>'Tabell 2.8'!D4</f>
        <v>2022</v>
      </c>
      <c r="F3" s="3" t="s">
        <v>60</v>
      </c>
    </row>
    <row r="4" spans="1:8" ht="15" x14ac:dyDescent="0.25">
      <c r="A4" s="57" t="str">
        <f>'Tabell 2.4 og 2.5'!H8</f>
        <v>Dekningsbidrag</v>
      </c>
      <c r="B4" s="13"/>
      <c r="C4" s="13">
        <f>'Tabell 2.4 og 2.5'!J8</f>
        <v>4800</v>
      </c>
      <c r="D4" s="13">
        <f>'Tabell 2.4 og 2.5'!K8</f>
        <v>9302.4</v>
      </c>
      <c r="E4" s="13">
        <f>'Tabell 2.4 og 2.5'!L8</f>
        <v>3995.136</v>
      </c>
      <c r="F4" s="3"/>
    </row>
    <row r="5" spans="1:8" ht="15" x14ac:dyDescent="0.25">
      <c r="A5" s="57" t="str">
        <f>'Tabell 2.4 og 2.5'!H9</f>
        <v>Faste kostnader</v>
      </c>
      <c r="B5" s="13"/>
      <c r="C5" s="13">
        <f>'Tabell 2.4 og 2.5'!J9</f>
        <v>-3055</v>
      </c>
      <c r="D5" s="13">
        <f>'Tabell 2.4 og 2.5'!K9</f>
        <v>-3116.1</v>
      </c>
      <c r="E5" s="13">
        <f>'Tabell 2.4 og 2.5'!L9</f>
        <v>-3178.422</v>
      </c>
      <c r="F5" s="3"/>
    </row>
    <row r="6" spans="1:8" ht="15" x14ac:dyDescent="0.25">
      <c r="A6" s="57" t="str">
        <f>'Tabell 2.4 og 2.5'!H10</f>
        <v>Investering</v>
      </c>
      <c r="B6" s="13"/>
      <c r="C6" s="13"/>
      <c r="D6" s="13"/>
      <c r="E6" s="13"/>
      <c r="F6" s="3"/>
    </row>
    <row r="7" spans="1:8" ht="15" x14ac:dyDescent="0.25">
      <c r="A7" s="57"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6" t="str">
        <f>'Tabell 2.4 og 2.5'!H12</f>
        <v xml:space="preserve">     Anleggskapital/restverdi</v>
      </c>
      <c r="B8" s="25">
        <f>'Tabell 2.4 og 2.5'!I12</f>
        <v>-8800</v>
      </c>
      <c r="C8" s="25">
        <f>'Tabell 2.4 og 2.5'!J12</f>
        <v>0</v>
      </c>
      <c r="D8" s="25">
        <f>'Tabell 2.4 og 2.5'!K12</f>
        <v>0</v>
      </c>
      <c r="E8" s="25">
        <f>'Tabell 2.4 og 2.5'!L12</f>
        <v>3329.2799999999997</v>
      </c>
      <c r="F8" s="47"/>
    </row>
    <row r="9" spans="1:8" ht="15" x14ac:dyDescent="0.25">
      <c r="A9" s="57" t="s">
        <v>67</v>
      </c>
      <c r="B9" s="13">
        <f>SUM(B4:B8)</f>
        <v>-10600</v>
      </c>
      <c r="C9" s="13">
        <f>SUM(C4:C8)</f>
        <v>56.600000000000136</v>
      </c>
      <c r="D9" s="13">
        <f>SUM(D4:D8)</f>
        <v>8176.5239999999994</v>
      </c>
      <c r="E9" s="13">
        <f>SUM(E4:E8)</f>
        <v>5644.17</v>
      </c>
      <c r="F9" s="3" t="s">
        <v>51</v>
      </c>
    </row>
    <row r="10" spans="1:8" ht="15" x14ac:dyDescent="0.25">
      <c r="A10" s="57" t="s">
        <v>69</v>
      </c>
      <c r="B10" s="23"/>
      <c r="C10" s="23">
        <f>'Tabell 2.8'!B6</f>
        <v>-1760</v>
      </c>
      <c r="D10" s="23">
        <f>'Tabell 2.8'!C6</f>
        <v>-1408</v>
      </c>
      <c r="E10" s="23">
        <f>'Tabell 2.8'!D6</f>
        <v>-1126.4000000000001</v>
      </c>
      <c r="F10" s="3" t="s">
        <v>55</v>
      </c>
    </row>
    <row r="11" spans="1:8" ht="15" x14ac:dyDescent="0.25">
      <c r="A11" s="57" t="s">
        <v>63</v>
      </c>
      <c r="B11" s="23"/>
      <c r="C11" s="23"/>
      <c r="D11" s="23"/>
      <c r="E11" s="23">
        <f>'Tabell 2.9'!B7</f>
        <v>-1176.3200000000006</v>
      </c>
      <c r="F11" s="3" t="s">
        <v>56</v>
      </c>
    </row>
    <row r="12" spans="1:8" ht="15" x14ac:dyDescent="0.25">
      <c r="A12" s="57" t="s">
        <v>46</v>
      </c>
      <c r="B12" s="23"/>
      <c r="C12" s="23">
        <f>C4+C5+C10</f>
        <v>-15</v>
      </c>
      <c r="D12" s="23">
        <f>D4+D5+D10</f>
        <v>4778.2999999999993</v>
      </c>
      <c r="E12" s="23">
        <f>E4+E5+E10+E11</f>
        <v>-1486.0060000000008</v>
      </c>
      <c r="F12" s="3"/>
    </row>
    <row r="13" spans="1:8" ht="15" x14ac:dyDescent="0.25">
      <c r="A13" s="56" t="s">
        <v>47</v>
      </c>
      <c r="B13" s="48"/>
      <c r="C13" s="48">
        <f>-C12*'Tabell 2.4 og 2.5'!$F$7</f>
        <v>3.3</v>
      </c>
      <c r="D13" s="48">
        <f>-D12*'Tabell 2.4 og 2.5'!$F$7</f>
        <v>-1051.2259999999999</v>
      </c>
      <c r="E13" s="48">
        <f>-E12*'Tabell 2.4 og 2.5'!$F$7</f>
        <v>326.92132000000015</v>
      </c>
      <c r="F13" s="47"/>
    </row>
    <row r="14" spans="1:8" ht="15" x14ac:dyDescent="0.25">
      <c r="A14" s="57"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6"/>
      <c r="C21" s="66"/>
      <c r="D21" s="66"/>
      <c r="E21" s="66"/>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1"/>
      <c r="D27" s="31"/>
      <c r="E27" s="31"/>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2019-12-18T12:00:54Z</dcterms:modified>
</cp:coreProperties>
</file>