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6"/>
  </bookViews>
  <sheets>
    <sheet name="Tabell 3.1" sheetId="1" r:id="rId1"/>
    <sheet name="Tabell 3.3" sheetId="2" r:id="rId2"/>
    <sheet name="Tabell 3.4" sheetId="3" r:id="rId3"/>
    <sheet name="Tabell 3.5" sheetId="4" r:id="rId4"/>
    <sheet name="Figur 3.1" sheetId="5" r:id="rId5"/>
    <sheet name="Figur 3.2" sheetId="6" r:id="rId6"/>
    <sheet name="Figur 3.4" sheetId="7" r:id="rId7"/>
    <sheet name="Figur 3.6"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<sst xmlns="http://schemas.openxmlformats.org/spreadsheetml/2006/main" count="113" uniqueCount="45">
  <si>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</si>
  <si>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</si>
  <si>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</si>
  <si>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</si>
  <si>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</si>
  <si>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</si>
  <si>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</si>
  <si>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</si>
  <si>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</si>
  <si>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</si>
  <si>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</si>
  <si>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</si>
  <si>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</si>
  <si>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</si>
  <si>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</si>
  <si>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</si>
  <si>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</si>
  <si>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</si>
  <si>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</si>
  <si>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</si>
  <si>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</si>
  <si>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</si>
  <si>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</si>
  <si>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</si>
  <si>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</si>
  <si>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</si>
  <si>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</si>
  <si>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</si>
  <si>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</si>
  <si>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</si>
  <si>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</si>
  <si>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</si>
  <si>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</si>
  <si>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</si>
  <si>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</si>
  <si>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</si>
  <si>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</si>
  <si>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</si>
  <si>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</si>
  <si>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</si>
  <si>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</si>
  <si>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t>
  </si>
  <si>
    <t>Levetid (perioder)</t>
  </si>
  <si>
    <t>Nåverdi ved</t>
  </si>
  <si>
    <t>uendelig levetid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</si>
</sst>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
    <numFmt numFmtId="173" formatCode="#,##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49">
    <font>
      <sz val="10"/>
      <name val="Arial"/>
      <family val="0"/>
    </font>
    <font>
      <sz val="11"/>
      <color indexed="8"/>
      <name val="Calibri"/>
      <family val="2"/>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i/>
      <vertAlign val="superscript"/>
      <sz val="11"/>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0" borderId="2" applyNumberFormat="0" applyFill="0" applyAlignment="0" applyProtection="0"/>
    <xf numFmtId="171" fontId="0" fillId="0" borderId="0" applyFont="0" applyFill="0" applyBorder="0" applyAlignment="0" applyProtection="0"/>
    <xf numFmtId="0" fontId="39" fillId="24" borderId="3" applyNumberFormat="0" applyAlignment="0" applyProtection="0"/>
    <xf numFmtId="0" fontId="0" fillId="25" borderId="4" applyNumberFormat="0" applyFont="0" applyAlignment="0" applyProtection="0"/>
    <xf numFmtId="0" fontId="40" fillId="26"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0" fontId="46"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3" fontId="4" fillId="0" borderId="0" xfId="0" applyNumberFormat="1" applyFont="1" applyAlignment="1">
      <alignment/>
    </xf>
    <xf numFmtId="3" fontId="3" fillId="0" borderId="0" xfId="0" applyNumberFormat="1" applyFont="1" applyAlignment="1">
      <alignment horizontal="right"/>
    </xf>
    <xf numFmtId="3" fontId="4" fillId="0" borderId="0" xfId="0" applyNumberFormat="1" applyFont="1" applyAlignment="1">
      <alignment horizontal="right"/>
    </xf>
    <xf numFmtId="4" fontId="3" fillId="0" borderId="0" xfId="0" applyNumberFormat="1" applyFont="1" applyAlignment="1">
      <alignment horizontal="right"/>
    </xf>
    <xf numFmtId="3" fontId="5" fillId="0" borderId="0" xfId="0" applyNumberFormat="1" applyFont="1" applyAlignment="1">
      <alignment/>
    </xf>
    <xf numFmtId="3" fontId="4" fillId="0" borderId="10" xfId="0" applyNumberFormat="1" applyFont="1" applyBorder="1" applyAlignment="1">
      <alignment horizontal="center"/>
    </xf>
    <xf numFmtId="3" fontId="4" fillId="0" borderId="10" xfId="0" applyNumberFormat="1" applyFont="1" applyBorder="1" applyAlignment="1">
      <alignment horizontal="right"/>
    </xf>
    <xf numFmtId="3" fontId="4" fillId="0" borderId="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horizontal="right"/>
    </xf>
    <xf numFmtId="3" fontId="4" fillId="0" borderId="0" xfId="0" applyNumberFormat="1" applyFont="1" applyBorder="1" applyAlignment="1">
      <alignment horizontal="right"/>
    </xf>
    <xf numFmtId="3" fontId="3" fillId="0" borderId="0" xfId="0" applyNumberFormat="1" applyFont="1" applyAlignment="1">
      <alignment/>
    </xf>
    <xf numFmtId="3" fontId="4" fillId="0" borderId="10" xfId="0" applyNumberFormat="1" applyFont="1" applyBorder="1" applyAlignment="1">
      <alignment/>
    </xf>
    <xf numFmtId="3" fontId="6" fillId="0" borderId="0" xfId="0" applyNumberFormat="1" applyFont="1" applyAlignment="1">
      <alignment horizontal="right"/>
    </xf>
    <xf numFmtId="3" fontId="6" fillId="0" borderId="0" xfId="0" applyNumberFormat="1" applyFont="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3" fontId="3" fillId="0" borderId="0" xfId="0" applyNumberFormat="1" applyFont="1" applyAlignment="1">
      <alignment horizontal="center"/>
    </xf>
    <xf numFmtId="3" fontId="3" fillId="0" borderId="11" xfId="0" applyNumberFormat="1" applyFont="1" applyBorder="1" applyAlignment="1">
      <alignment horizontal="center"/>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4" fontId="3" fillId="0" borderId="0" xfId="0" applyNumberFormat="1" applyFont="1" applyAlignment="1">
      <alignment/>
    </xf>
    <xf numFmtId="0" fontId="4" fillId="0" borderId="0" xfId="0" applyFont="1" applyAlignment="1">
      <alignment horizontal="center"/>
    </xf>
    <xf numFmtId="2" fontId="4" fillId="0" borderId="0" xfId="0" applyNumberFormat="1" applyFont="1" applyAlignment="1">
      <alignment horizontal="center"/>
    </xf>
    <xf numFmtId="173" fontId="4" fillId="0" borderId="0" xfId="0" applyNumberFormat="1" applyFont="1" applyAlignment="1">
      <alignment horizontal="right"/>
    </xf>
    <xf numFmtId="174" fontId="4" fillId="0" borderId="0" xfId="0" applyNumberFormat="1" applyFont="1" applyAlignment="1">
      <alignment horizontal="right"/>
    </xf>
    <xf numFmtId="10" fontId="4" fillId="0" borderId="0" xfId="0" applyNumberFormat="1" applyFont="1" applyBorder="1" applyAlignment="1">
      <alignment horizontal="center"/>
    </xf>
    <xf numFmtId="10" fontId="4" fillId="0" borderId="11" xfId="0" applyNumberFormat="1" applyFont="1" applyBorder="1" applyAlignment="1">
      <alignment horizontal="center"/>
    </xf>
    <xf numFmtId="3" fontId="4" fillId="0" borderId="0" xfId="0" applyNumberFormat="1" applyFont="1" applyFill="1" applyAlignment="1">
      <alignment horizontal="left"/>
    </xf>
    <xf numFmtId="3" fontId="4" fillId="0" borderId="0" xfId="0" applyNumberFormat="1" applyFont="1" applyFill="1" applyAlignment="1">
      <alignment horizontal="right"/>
    </xf>
    <xf numFmtId="0" fontId="4" fillId="0" borderId="0" xfId="0" applyFont="1" applyFill="1" applyAlignment="1">
      <alignment/>
    </xf>
    <xf numFmtId="0" fontId="4" fillId="0" borderId="10" xfId="0" applyFont="1" applyBorder="1" applyAlignment="1">
      <alignment horizontal="right"/>
    </xf>
    <xf numFmtId="0" fontId="4" fillId="0" borderId="11" xfId="0" applyFont="1" applyBorder="1" applyAlignment="1">
      <alignment horizontal="center"/>
    </xf>
    <xf numFmtId="2" fontId="4" fillId="0" borderId="11" xfId="0" applyNumberFormat="1" applyFont="1" applyBorder="1" applyAlignment="1">
      <alignment horizontal="center"/>
    </xf>
    <xf numFmtId="0" fontId="4" fillId="0" borderId="11" xfId="0" applyFont="1" applyBorder="1" applyAlignment="1">
      <alignment/>
    </xf>
    <xf numFmtId="3" fontId="4" fillId="0" borderId="0" xfId="0" applyNumberFormat="1" applyFont="1" applyAlignment="1">
      <alignment horizontal="center"/>
    </xf>
    <xf numFmtId="0" fontId="4" fillId="0" borderId="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455"/>
          <c:w val="0.81175"/>
          <c:h val="0.730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3.1'!$B$10:$V$10</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3.1'!$B$12:$V$12</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3.1'!$B$14:$V$14</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3.1'!$B$16:$V$16</c:f>
              <c:numCache/>
            </c:numRef>
          </c:val>
          <c:smooth val="0"/>
        </c:ser>
        <c:marker val="1"/>
        <c:axId val="21915009"/>
        <c:axId val="63017354"/>
      </c:lineChart>
      <c:catAx>
        <c:axId val="21915009"/>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19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017354"/>
        <c:crosses val="autoZero"/>
        <c:auto val="1"/>
        <c:lblOffset val="100"/>
        <c:tickLblSkip val="2"/>
        <c:noMultiLvlLbl val="0"/>
      </c:catAx>
      <c:valAx>
        <c:axId val="63017354"/>
        <c:scaling>
          <c:orientation val="minMax"/>
        </c:scaling>
        <c:axPos val="l"/>
        <c:title>
          <c:tx>
            <c:rich>
              <a:bodyPr vert="horz" rot="-5400000" anchor="ctr"/>
              <a:lstStyle/>
              <a:p>
                <a:pPr algn="ctr">
                  <a:defRPr/>
                </a:pPr>
                <a:r>
                  <a:rPr lang="en-US" cap="none" sz="1200" b="1" i="0" u="none" baseline="0">
                    <a:solidFill>
                      <a:srgbClr val="000000"/>
                    </a:solidFill>
                  </a:rPr>
                  <a:t>Tusen kroner</a:t>
                </a:r>
              </a:p>
            </c:rich>
          </c:tx>
          <c:layout>
            <c:manualLayout>
              <c:xMode val="factor"/>
              <c:yMode val="factor"/>
              <c:x val="-0.01725"/>
              <c:y val="-0.014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1915009"/>
        <c:crossesAt val="1"/>
        <c:crossBetween val="midCat"/>
        <c:dispUnits>
          <c:builtInUnit val="thousands"/>
        </c:dispUnits>
        <c:majorUnit val="20000"/>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
          <c:h val="0.80375"/>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3.2'!$B$7:$V$7</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3.2'!$B$8:$V$8</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3.2'!$B$9:$V$9</c:f>
              <c:numCache/>
            </c:numRef>
          </c:val>
          <c:smooth val="0"/>
        </c:ser>
        <c:marker val="1"/>
        <c:axId val="30285275"/>
        <c:axId val="4132020"/>
      </c:lineChart>
      <c:catAx>
        <c:axId val="30285275"/>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0232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132020"/>
        <c:crosses val="autoZero"/>
        <c:auto val="1"/>
        <c:lblOffset val="100"/>
        <c:tickLblSkip val="2"/>
        <c:noMultiLvlLbl val="0"/>
      </c:catAx>
      <c:valAx>
        <c:axId val="4132020"/>
        <c:scaling>
          <c:orientation val="minMax"/>
        </c:scaling>
        <c:axPos val="l"/>
        <c:title>
          <c:tx>
            <c:rich>
              <a:bodyPr vert="horz" rot="-5400000" anchor="ctr"/>
              <a:lstStyle/>
              <a:p>
                <a:pPr algn="ctr">
                  <a:defRPr/>
                </a:pPr>
                <a:r>
                  <a:rPr lang="en-US" cap="none" sz="1100" b="1" i="0" u="none" baseline="0">
                    <a:solidFill>
                      <a:srgbClr val="000000"/>
                    </a:solidFill>
                  </a:rPr>
                  <a:t>Sluttverdi (tusen kr.)</a:t>
                </a:r>
              </a:p>
            </c:rich>
          </c:tx>
          <c:layout>
            <c:manualLayout>
              <c:xMode val="factor"/>
              <c:yMode val="factor"/>
              <c:x val="-0.01925"/>
              <c:y val="0.02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0285275"/>
        <c:crossesAt val="1"/>
        <c:crossBetween val="midCat"/>
        <c:dispUnits>
          <c:builtInUnit val="thousands"/>
        </c:dispUnits>
      </c:valAx>
      <c:spPr>
        <a:solidFill>
          <a:srgbClr val="DBEEF4"/>
        </a:solidFill>
        <a:ln w="3175">
          <a:noFill/>
        </a:ln>
      </c:spPr>
    </c:plotArea>
    <c:legend>
      <c:legendPos val="b"/>
      <c:layout>
        <c:manualLayout>
          <c:xMode val="edge"/>
          <c:yMode val="edge"/>
          <c:x val="0.20625"/>
          <c:y val="0.9365"/>
          <c:w val="0.42675"/>
          <c:h val="0.050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3.4'!$B$13:$L$13,'Figur 3.4'!$C$14:$L$14)</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3.4'!$B$15:$L$15,'Figur 3.4'!$C$16:$L$16)</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3.4'!$B$17:$L$17,'Figur 3.4'!$C$18:$L$18)</c:f>
              <c:numCache/>
            </c:numRef>
          </c:val>
          <c:smooth val="0"/>
        </c:ser>
        <c:marker val="1"/>
        <c:axId val="37188181"/>
        <c:axId val="66258174"/>
      </c:lineChart>
      <c:catAx>
        <c:axId val="37188181"/>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21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6258174"/>
        <c:crosses val="autoZero"/>
        <c:auto val="1"/>
        <c:lblOffset val="100"/>
        <c:tickLblSkip val="2"/>
        <c:noMultiLvlLbl val="0"/>
      </c:catAx>
      <c:valAx>
        <c:axId val="66258174"/>
        <c:scaling>
          <c:orientation val="minMax"/>
        </c:scaling>
        <c:axPos val="l"/>
        <c:title>
          <c:tx>
            <c:rich>
              <a:bodyPr vert="horz" rot="-5400000" anchor="ctr"/>
              <a:lstStyle/>
              <a:p>
                <a:pPr algn="ctr">
                  <a:defRPr/>
                </a:pPr>
                <a:r>
                  <a:rPr lang="en-US" cap="none" sz="1100" b="1" i="0" u="none" baseline="0">
                    <a:solidFill>
                      <a:srgbClr val="000000"/>
                    </a:solidFill>
                  </a:rPr>
                  <a:t>Nåverdi (tusen kr.)</a:t>
                </a:r>
              </a:p>
            </c:rich>
          </c:tx>
          <c:layout>
            <c:manualLayout>
              <c:xMode val="factor"/>
              <c:yMode val="factor"/>
              <c:x val="-0.029"/>
              <c:y val="0.009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188181"/>
        <c:crossesAt val="1"/>
        <c:crossBetween val="midCat"/>
        <c:dispUnits/>
      </c:valAx>
      <c:spPr>
        <a:noFill/>
        <a:ln>
          <a:noFill/>
        </a:ln>
      </c:spPr>
    </c:plotArea>
    <c:legend>
      <c:legendPos val="b"/>
      <c:layout>
        <c:manualLayout>
          <c:xMode val="edge"/>
          <c:yMode val="edge"/>
          <c:x val="0.27975"/>
          <c:y val="0.926"/>
          <c:w val="0.43775"/>
          <c:h val="0.058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3.6'!$A$8:$A$53</c:f>
              <c:numCache/>
            </c:numRef>
          </c:cat>
          <c:val>
            <c:numRef>
              <c:f>'Figur 3.6'!$B$8:$B$53</c:f>
              <c:numCache/>
            </c:numRef>
          </c:val>
          <c:smooth val="0"/>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 3.6'!$C$8:$C$53</c:f>
              <c:numCache/>
            </c:numRef>
          </c:val>
          <c:smooth val="0"/>
        </c:ser>
        <c:marker val="1"/>
        <c:axId val="59452655"/>
        <c:axId val="65311848"/>
      </c:lineChart>
      <c:catAx>
        <c:axId val="59452655"/>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24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311848"/>
        <c:crosses val="autoZero"/>
        <c:auto val="1"/>
        <c:lblOffset val="100"/>
        <c:tickLblSkip val="5"/>
        <c:tickMarkSkip val="5"/>
        <c:noMultiLvlLbl val="0"/>
      </c:catAx>
      <c:valAx>
        <c:axId val="65311848"/>
        <c:scaling>
          <c:orientation val="minMax"/>
          <c:max val="25"/>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95"/>
              <c:y val="0.011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9452655"/>
        <c:crossesAt val="1"/>
        <c:crossBetween val="midCat"/>
        <c:dispUnits/>
        <c:majorUnit val="5"/>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16</xdr:row>
      <xdr:rowOff>76200</xdr:rowOff>
    </xdr:from>
    <xdr:to>
      <xdr:col>16</xdr:col>
      <xdr:colOff>428625</xdr:colOff>
      <xdr:row>41</xdr:row>
      <xdr:rowOff>85725</xdr:rowOff>
    </xdr:to>
    <xdr:graphicFrame>
      <xdr:nvGraphicFramePr>
        <xdr:cNvPr id="1" name="Chart 1"/>
        <xdr:cNvGraphicFramePr/>
      </xdr:nvGraphicFramePr>
      <xdr:xfrm>
        <a:off x="1266825" y="3209925"/>
        <a:ext cx="827722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0.5255</cdr:y>
    </cdr:from>
    <cdr:to>
      <cdr:x>0.51225</cdr:x>
      <cdr:y>0.60325</cdr:y>
    </cdr:to>
    <cdr:sp>
      <cdr:nvSpPr>
        <cdr:cNvPr id="1" name="Text Box 1"/>
        <cdr:cNvSpPr txBox="1">
          <a:spLocks noChangeArrowheads="1"/>
        </cdr:cNvSpPr>
      </cdr:nvSpPr>
      <cdr:spPr>
        <a:xfrm>
          <a:off x="3676650" y="2019300"/>
          <a:ext cx="123825"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4295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134225"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4</xdr:row>
      <xdr:rowOff>38100</xdr:rowOff>
    </xdr:from>
    <xdr:to>
      <xdr:col>14</xdr:col>
      <xdr:colOff>247650</xdr:colOff>
      <xdr:row>30</xdr:row>
      <xdr:rowOff>104775</xdr:rowOff>
    </xdr:to>
    <xdr:graphicFrame>
      <xdr:nvGraphicFramePr>
        <xdr:cNvPr id="1" name="Chart 1"/>
        <xdr:cNvGraphicFramePr/>
      </xdr:nvGraphicFramePr>
      <xdr:xfrm>
        <a:off x="3200400" y="80010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Z31"/>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1" width="4.00390625" style="2" customWidth="1" outlineLevel="1"/>
    <col min="22" max="22" width="6.28125" style="2" customWidth="1"/>
    <col min="23" max="23" width="8.00390625" style="2" customWidth="1"/>
    <col min="24" max="16384" width="16.7109375" style="3" customWidth="1"/>
  </cols>
  <sheetData>
    <row r="1" ht="15">
      <c r="A1" s="1" t="s">
        <v>29</v>
      </c>
    </row>
    <row r="2" ht="15">
      <c r="A2" s="1"/>
    </row>
    <row r="3" ht="15"/>
    <row r="4" spans="1:23" ht="15">
      <c r="A4" s="4" t="s">
        <v>9</v>
      </c>
      <c r="B4" s="5">
        <v>50000</v>
      </c>
      <c r="C4" s="6"/>
      <c r="D4" s="6"/>
      <c r="E4" s="6"/>
      <c r="F4" s="6"/>
      <c r="G4" s="6"/>
      <c r="H4" s="6"/>
      <c r="I4" s="6"/>
      <c r="J4" s="6"/>
      <c r="K4" s="6"/>
      <c r="L4" s="6"/>
      <c r="M4" s="6"/>
      <c r="N4" s="6"/>
      <c r="O4" s="6"/>
      <c r="P4" s="6"/>
      <c r="Q4" s="6"/>
      <c r="R4" s="6"/>
      <c r="S4" s="6"/>
      <c r="T4" s="6"/>
      <c r="U4" s="6"/>
      <c r="V4" s="6"/>
      <c r="W4" s="6"/>
    </row>
    <row r="5" spans="1:23" ht="15">
      <c r="A5" s="4" t="s">
        <v>10</v>
      </c>
      <c r="B5" s="7">
        <v>3</v>
      </c>
      <c r="C5" s="6"/>
      <c r="D5" s="6"/>
      <c r="E5" s="6"/>
      <c r="F5" s="6"/>
      <c r="G5" s="6"/>
      <c r="H5" s="6"/>
      <c r="I5" s="6"/>
      <c r="J5" s="33"/>
      <c r="K5" s="6"/>
      <c r="L5" s="6"/>
      <c r="M5" s="6"/>
      <c r="N5" s="6"/>
      <c r="O5" s="6"/>
      <c r="P5" s="6"/>
      <c r="Q5" s="6"/>
      <c r="R5" s="6"/>
      <c r="S5" s="6"/>
      <c r="T5" s="6"/>
      <c r="U5" s="6"/>
      <c r="V5" s="6"/>
      <c r="W5" s="6"/>
    </row>
    <row r="6" spans="1:24" ht="15">
      <c r="A6" s="4" t="s">
        <v>30</v>
      </c>
      <c r="B6" s="5">
        <v>8</v>
      </c>
      <c r="C6" s="6"/>
      <c r="D6" s="37"/>
      <c r="E6" s="38"/>
      <c r="F6" s="38"/>
      <c r="G6" s="38"/>
      <c r="H6" s="38"/>
      <c r="I6" s="38"/>
      <c r="J6" s="38"/>
      <c r="K6" s="38"/>
      <c r="L6" s="38"/>
      <c r="M6" s="38"/>
      <c r="N6" s="38"/>
      <c r="O6" s="38"/>
      <c r="P6" s="38"/>
      <c r="Q6" s="38"/>
      <c r="R6" s="38"/>
      <c r="S6" s="38"/>
      <c r="T6" s="38"/>
      <c r="U6" s="38"/>
      <c r="V6" s="38"/>
      <c r="W6" s="38"/>
      <c r="X6" s="39"/>
    </row>
    <row r="7" spans="1:23" ht="15">
      <c r="A7" s="8"/>
      <c r="B7" s="44" t="s">
        <v>40</v>
      </c>
      <c r="C7" s="44"/>
      <c r="D7" s="44"/>
      <c r="E7" s="44"/>
      <c r="F7" s="44"/>
      <c r="G7" s="44"/>
      <c r="H7" s="44"/>
      <c r="I7" s="44"/>
      <c r="J7" s="44"/>
      <c r="K7" s="44"/>
      <c r="L7" s="44"/>
      <c r="M7" s="44"/>
      <c r="N7" s="44"/>
      <c r="O7" s="44"/>
      <c r="P7" s="44"/>
      <c r="Q7" s="44"/>
      <c r="R7" s="44"/>
      <c r="S7" s="44"/>
      <c r="T7" s="44"/>
      <c r="U7" s="44"/>
      <c r="V7" s="44"/>
      <c r="W7" s="44"/>
    </row>
    <row r="8" spans="1:26"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t="s">
        <v>41</v>
      </c>
      <c r="V8" s="10">
        <v>19</v>
      </c>
      <c r="W8" s="10">
        <v>20</v>
      </c>
      <c r="Z8" s="3" t="s">
        <v>4</v>
      </c>
    </row>
    <row r="9" spans="1:23" ht="15">
      <c r="A9" s="4" t="s">
        <v>14</v>
      </c>
      <c r="B9" s="6"/>
      <c r="C9" s="6"/>
      <c r="D9" s="6"/>
      <c r="E9" s="6"/>
      <c r="F9" s="6"/>
      <c r="G9" s="6"/>
      <c r="H9" s="6"/>
      <c r="I9" s="6"/>
      <c r="J9" s="6"/>
      <c r="K9" s="6"/>
      <c r="L9" s="6"/>
      <c r="M9" s="6"/>
      <c r="N9" s="6"/>
      <c r="O9" s="6"/>
      <c r="P9" s="6"/>
      <c r="Q9" s="6"/>
      <c r="R9" s="6"/>
      <c r="S9" s="6"/>
      <c r="T9" s="6"/>
      <c r="U9" s="6"/>
      <c r="V9" s="6"/>
      <c r="W9" s="6"/>
    </row>
    <row r="10" spans="1:25" ht="18">
      <c r="A10" s="4" t="s">
        <v>38</v>
      </c>
      <c r="B10" s="6">
        <f>$B$4*((1+$B$5/100)^B8)</f>
        <v>50000</v>
      </c>
      <c r="C10" s="6">
        <f>IF(C8&gt;$B$6,0,$B$4*((1+$B$5/100)^C8))</f>
        <v>51500</v>
      </c>
      <c r="D10" s="6">
        <f aca="true" t="shared" si="0" ref="D10:W10">IF(D8&gt;$B$6,0,$B$4*((1+$B$5/100)^D8))</f>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0</v>
      </c>
      <c r="L10" s="6">
        <f t="shared" si="0"/>
        <v>0</v>
      </c>
      <c r="M10" s="6">
        <f t="shared" si="0"/>
        <v>0</v>
      </c>
      <c r="N10" s="6">
        <f t="shared" si="0"/>
        <v>0</v>
      </c>
      <c r="O10" s="6">
        <f t="shared" si="0"/>
        <v>0</v>
      </c>
      <c r="P10" s="6">
        <f t="shared" si="0"/>
        <v>0</v>
      </c>
      <c r="Q10" s="6">
        <f t="shared" si="0"/>
        <v>0</v>
      </c>
      <c r="R10" s="6">
        <f t="shared" si="0"/>
        <v>0</v>
      </c>
      <c r="S10" s="6">
        <f t="shared" si="0"/>
        <v>0</v>
      </c>
      <c r="T10" s="6">
        <f t="shared" si="0"/>
        <v>0</v>
      </c>
      <c r="U10" s="6">
        <f t="shared" si="0"/>
        <v>0</v>
      </c>
      <c r="V10" s="6">
        <f t="shared" si="0"/>
        <v>0</v>
      </c>
      <c r="W10" s="6">
        <f t="shared" si="0"/>
        <v>0</v>
      </c>
      <c r="X10" s="6"/>
      <c r="Y10" s="6"/>
    </row>
    <row r="11" spans="1:23" ht="15">
      <c r="A11" s="4" t="s">
        <v>15</v>
      </c>
      <c r="B11" s="6"/>
      <c r="C11" s="6"/>
      <c r="D11" s="6"/>
      <c r="E11" s="6"/>
      <c r="F11" s="6"/>
      <c r="G11" s="6"/>
      <c r="H11" s="6"/>
      <c r="I11" s="6"/>
      <c r="J11" s="6"/>
      <c r="K11" s="6"/>
      <c r="L11" s="6"/>
      <c r="M11" s="6"/>
      <c r="N11" s="6"/>
      <c r="O11" s="6"/>
      <c r="P11" s="6"/>
      <c r="Q11" s="6"/>
      <c r="R11" s="6"/>
      <c r="S11" s="6"/>
      <c r="T11" s="6"/>
      <c r="U11" s="6"/>
      <c r="V11" s="6"/>
      <c r="W11" s="6"/>
    </row>
    <row r="12" spans="1:23" ht="18">
      <c r="A12" s="4" t="s">
        <v>37</v>
      </c>
      <c r="B12" s="6">
        <f>$B$4*(((1+$B$5/100)^B8)-1)</f>
        <v>0</v>
      </c>
      <c r="C12" s="6">
        <f>IF(($B$6-C8&lt;0),0,$B$4*(((1+$B$5/100)^C8)-1))</f>
        <v>1500.0000000000014</v>
      </c>
      <c r="D12" s="6">
        <f aca="true" t="shared" si="1" ref="D12:W12">IF(($B$6-D8&lt;0),0,$B$4*(((1+$B$5/100)^D8)-1))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c r="V12" s="6">
        <f t="shared" si="1"/>
        <v>0</v>
      </c>
      <c r="W12" s="6">
        <f t="shared" si="1"/>
        <v>0</v>
      </c>
    </row>
    <row r="13" spans="1:23" ht="15">
      <c r="A13" s="4" t="s">
        <v>16</v>
      </c>
      <c r="B13" s="6"/>
      <c r="C13" s="6"/>
      <c r="D13" s="6"/>
      <c r="E13" s="6"/>
      <c r="F13" s="6"/>
      <c r="G13" s="6"/>
      <c r="H13" s="6"/>
      <c r="I13" s="6"/>
      <c r="J13" s="6"/>
      <c r="K13" s="6"/>
      <c r="L13" s="6"/>
      <c r="M13" s="6"/>
      <c r="N13" s="6"/>
      <c r="O13" s="6"/>
      <c r="P13" s="6"/>
      <c r="Q13" s="6"/>
      <c r="R13" s="6"/>
      <c r="S13" s="6"/>
      <c r="T13" s="6"/>
      <c r="U13" s="6"/>
      <c r="V13" s="6"/>
      <c r="W13" s="6"/>
    </row>
    <row r="14" spans="1:23" ht="15">
      <c r="A14" s="4" t="s">
        <v>36</v>
      </c>
      <c r="B14" s="6">
        <f>$B$4*$B$5/100*B8</f>
        <v>0</v>
      </c>
      <c r="C14" s="6">
        <f>IF(($B$6-C8&lt;0),0,$B$4*$B$5/100*C8)</f>
        <v>1500</v>
      </c>
      <c r="D14" s="6">
        <f aca="true" t="shared" si="2" ref="D14:W14">IF(($B$6-D8&lt;0),0,$B$4*$B$5/100*D8)</f>
        <v>3000</v>
      </c>
      <c r="E14" s="6">
        <f t="shared" si="2"/>
        <v>4500</v>
      </c>
      <c r="F14" s="6">
        <f t="shared" si="2"/>
        <v>6000</v>
      </c>
      <c r="G14" s="6">
        <f t="shared" si="2"/>
        <v>7500</v>
      </c>
      <c r="H14" s="6">
        <f t="shared" si="2"/>
        <v>9000</v>
      </c>
      <c r="I14" s="6">
        <f t="shared" si="2"/>
        <v>10500</v>
      </c>
      <c r="J14" s="6">
        <f t="shared" si="2"/>
        <v>12000</v>
      </c>
      <c r="K14" s="6">
        <f t="shared" si="2"/>
        <v>0</v>
      </c>
      <c r="L14" s="6">
        <f t="shared" si="2"/>
        <v>0</v>
      </c>
      <c r="M14" s="6">
        <f t="shared" si="2"/>
        <v>0</v>
      </c>
      <c r="N14" s="6">
        <f t="shared" si="2"/>
        <v>0</v>
      </c>
      <c r="O14" s="6">
        <f t="shared" si="2"/>
        <v>0</v>
      </c>
      <c r="P14" s="6">
        <f t="shared" si="2"/>
        <v>0</v>
      </c>
      <c r="Q14" s="6">
        <f t="shared" si="2"/>
        <v>0</v>
      </c>
      <c r="R14" s="6">
        <f t="shared" si="2"/>
        <v>0</v>
      </c>
      <c r="S14" s="6">
        <f t="shared" si="2"/>
        <v>0</v>
      </c>
      <c r="T14" s="6">
        <f t="shared" si="2"/>
        <v>0</v>
      </c>
      <c r="U14" s="6"/>
      <c r="V14" s="6">
        <f t="shared" si="2"/>
        <v>0</v>
      </c>
      <c r="W14" s="6">
        <f t="shared" si="2"/>
        <v>0</v>
      </c>
    </row>
    <row r="15" spans="1:23" ht="15">
      <c r="A15" s="11" t="s">
        <v>17</v>
      </c>
      <c r="B15" s="6"/>
      <c r="C15" s="6"/>
      <c r="D15" s="6"/>
      <c r="E15" s="6"/>
      <c r="F15" s="6"/>
      <c r="G15" s="6"/>
      <c r="H15" s="6"/>
      <c r="I15" s="6"/>
      <c r="J15" s="6"/>
      <c r="K15" s="6"/>
      <c r="L15" s="6"/>
      <c r="M15" s="6"/>
      <c r="N15" s="6"/>
      <c r="O15" s="6"/>
      <c r="P15" s="6"/>
      <c r="Q15" s="6"/>
      <c r="R15" s="6"/>
      <c r="S15" s="6"/>
      <c r="T15" s="6"/>
      <c r="U15" s="6"/>
      <c r="V15" s="6"/>
      <c r="W15" s="6"/>
    </row>
    <row r="16" spans="1:26" ht="15.75" thickBot="1">
      <c r="A16" s="12" t="s">
        <v>18</v>
      </c>
      <c r="B16" s="13">
        <f aca="true" t="shared" si="3" ref="B16:W16">B12-B14</f>
        <v>0</v>
      </c>
      <c r="C16" s="13">
        <f t="shared" si="3"/>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0</v>
      </c>
      <c r="L16" s="13">
        <f t="shared" si="3"/>
        <v>0</v>
      </c>
      <c r="M16" s="13">
        <f t="shared" si="3"/>
        <v>0</v>
      </c>
      <c r="N16" s="13">
        <f t="shared" si="3"/>
        <v>0</v>
      </c>
      <c r="O16" s="13">
        <f t="shared" si="3"/>
        <v>0</v>
      </c>
      <c r="P16" s="13">
        <f t="shared" si="3"/>
        <v>0</v>
      </c>
      <c r="Q16" s="13">
        <f t="shared" si="3"/>
        <v>0</v>
      </c>
      <c r="R16" s="13">
        <f t="shared" si="3"/>
        <v>0</v>
      </c>
      <c r="S16" s="13">
        <f t="shared" si="3"/>
        <v>0</v>
      </c>
      <c r="T16" s="13">
        <f t="shared" si="3"/>
        <v>0</v>
      </c>
      <c r="U16" s="13"/>
      <c r="V16" s="13">
        <f t="shared" si="3"/>
        <v>0</v>
      </c>
      <c r="W16" s="13">
        <f t="shared" si="3"/>
        <v>0</v>
      </c>
      <c r="Z16" s="3" t="s">
        <v>4</v>
      </c>
    </row>
    <row r="17" spans="1:23" ht="15.75" thickTop="1">
      <c r="A17" s="11"/>
      <c r="B17" s="14"/>
      <c r="C17" s="14"/>
      <c r="D17" s="14"/>
      <c r="E17" s="14"/>
      <c r="F17" s="14"/>
      <c r="G17" s="14"/>
      <c r="H17" s="14"/>
      <c r="I17" s="14"/>
      <c r="J17" s="14"/>
      <c r="K17" s="14"/>
      <c r="L17" s="14"/>
      <c r="M17" s="14"/>
      <c r="N17" s="14"/>
      <c r="O17" s="14"/>
      <c r="P17" s="14"/>
      <c r="Q17" s="14"/>
      <c r="R17" s="14"/>
      <c r="S17" s="14"/>
      <c r="T17" s="14"/>
      <c r="U17" s="14"/>
      <c r="V17" s="14"/>
      <c r="W17" s="14"/>
    </row>
    <row r="18" spans="20:21" ht="15">
      <c r="T18" s="34"/>
      <c r="U18" s="34"/>
    </row>
    <row r="20" spans="20:21" ht="15">
      <c r="T20" s="34"/>
      <c r="U20" s="34"/>
    </row>
    <row r="21" spans="20:21" ht="15">
      <c r="T21" s="34"/>
      <c r="U21" s="34"/>
    </row>
    <row r="26" ht="15">
      <c r="Y26" s="3" t="s">
        <v>4</v>
      </c>
    </row>
    <row r="28" ht="15">
      <c r="J28" s="2" t="s">
        <v>4</v>
      </c>
    </row>
    <row r="29" ht="15">
      <c r="Y29" s="3" t="s">
        <v>4</v>
      </c>
    </row>
    <row r="30" spans="13:15" ht="15">
      <c r="M30" s="2" t="s">
        <v>4</v>
      </c>
      <c r="O30" s="2" t="s">
        <v>4</v>
      </c>
    </row>
    <row r="31" ht="15">
      <c r="E31" s="2" t="s">
        <v>4</v>
      </c>
    </row>
  </sheetData>
  <sheetProtection/>
  <mergeCells count="1">
    <mergeCell ref="B7:W7"/>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140" zoomScaleNormal="140" zoomScalePageLayoutView="0" workbookViewId="0" topLeftCell="A1">
      <selection activeCell="A1" sqref="A1"/>
    </sheetView>
  </sheetViews>
  <sheetFormatPr defaultColWidth="9.140625" defaultRowHeight="12.75"/>
  <cols>
    <col min="1" max="1" width="11.140625" style="4" customWidth="1"/>
    <col min="2" max="5" width="9.140625" style="6" customWidth="1"/>
    <col min="6" max="16384" width="9.140625" style="4" customWidth="1"/>
  </cols>
  <sheetData>
    <row r="1" ht="15">
      <c r="A1" s="15" t="s">
        <v>29</v>
      </c>
    </row>
    <row r="2" ht="15"/>
    <row r="3" spans="1:2" ht="15">
      <c r="A3" s="4" t="s">
        <v>35</v>
      </c>
      <c r="B3" s="7">
        <v>5</v>
      </c>
    </row>
    <row r="4" spans="1:2" ht="15">
      <c r="A4" s="4" t="s">
        <v>0</v>
      </c>
      <c r="B4" s="5">
        <v>36721</v>
      </c>
    </row>
    <row r="5" spans="1:2" ht="15">
      <c r="A5" s="4" t="s">
        <v>6</v>
      </c>
      <c r="B5" s="5">
        <v>100000</v>
      </c>
    </row>
    <row r="6" ht="15">
      <c r="B6" s="5"/>
    </row>
    <row r="7" spans="1:2" ht="15">
      <c r="A7" s="4" t="s">
        <v>0</v>
      </c>
      <c r="B7" s="6">
        <f>-PMT(B3/100,3,100000)</f>
        <v>36720.8564631245</v>
      </c>
    </row>
    <row r="8" spans="2:5" ht="15">
      <c r="B8" s="44" t="s">
        <v>28</v>
      </c>
      <c r="C8" s="44"/>
      <c r="D8" s="44"/>
      <c r="E8" s="44"/>
    </row>
    <row r="9" spans="1:5" ht="15">
      <c r="A9" s="16"/>
      <c r="B9" s="10">
        <v>0</v>
      </c>
      <c r="C9" s="10">
        <v>1</v>
      </c>
      <c r="D9" s="10">
        <v>2</v>
      </c>
      <c r="E9" s="10">
        <v>3</v>
      </c>
    </row>
    <row r="10" spans="1:8" ht="15">
      <c r="A10" s="4" t="s">
        <v>0</v>
      </c>
      <c r="C10" s="6">
        <f>B7</f>
        <v>36720.8564631245</v>
      </c>
      <c r="D10" s="6">
        <f>C10</f>
        <v>36720.8564631245</v>
      </c>
      <c r="E10" s="6">
        <f>D10</f>
        <v>36720.8564631245</v>
      </c>
      <c r="H10" s="4" t="s">
        <v>4</v>
      </c>
    </row>
    <row r="11" spans="1:5" ht="15">
      <c r="A11" s="4" t="s">
        <v>1</v>
      </c>
      <c r="C11" s="6">
        <f>B13*$B$3/100</f>
        <v>5000</v>
      </c>
      <c r="D11" s="6">
        <f>C13*$B$3/100</f>
        <v>3413.9571768437745</v>
      </c>
      <c r="E11" s="6">
        <f>D13*$B$3/100</f>
        <v>1748.612212529738</v>
      </c>
    </row>
    <row r="12" spans="1:10" ht="15">
      <c r="A12" s="4" t="s">
        <v>2</v>
      </c>
      <c r="C12" s="6">
        <f>C10-C11</f>
        <v>31720.856463124503</v>
      </c>
      <c r="D12" s="6">
        <f>D10-D11</f>
        <v>33306.89928628073</v>
      </c>
      <c r="E12" s="6">
        <f>E10-E11</f>
        <v>34972.24425059476</v>
      </c>
      <c r="J12" s="4" t="s">
        <v>4</v>
      </c>
    </row>
    <row r="13" spans="1:5" ht="15.75" thickBot="1">
      <c r="A13" s="12" t="s">
        <v>3</v>
      </c>
      <c r="B13" s="13">
        <f>B5</f>
        <v>100000</v>
      </c>
      <c r="C13" s="13">
        <f>B13-C12</f>
        <v>68279.14353687549</v>
      </c>
      <c r="D13" s="13">
        <f>C13-D12</f>
        <v>34972.24425059476</v>
      </c>
      <c r="E13" s="13">
        <f>D13-E12</f>
        <v>0</v>
      </c>
    </row>
    <row r="14" ht="15.75" thickTop="1"/>
    <row r="17" spans="6:8" ht="15">
      <c r="F17" s="4" t="s">
        <v>4</v>
      </c>
      <c r="H17" s="4" t="s">
        <v>4</v>
      </c>
    </row>
    <row r="19" ht="15">
      <c r="E19" s="6" t="s">
        <v>4</v>
      </c>
    </row>
    <row r="30" ht="15">
      <c r="H30" s="4" t="s">
        <v>4</v>
      </c>
    </row>
  </sheetData>
  <sheetProtection/>
  <mergeCells count="1">
    <mergeCell ref="B8:E8"/>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F34"/>
  <sheetViews>
    <sheetView zoomScale="140" zoomScaleNormal="140" zoomScalePageLayoutView="0" workbookViewId="0" topLeftCell="A1">
      <selection activeCell="A1" sqref="A1"/>
    </sheetView>
  </sheetViews>
  <sheetFormatPr defaultColWidth="9.7109375" defaultRowHeight="12.75" outlineLevelCol="2"/>
  <cols>
    <col min="1" max="1" width="16.00390625"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ustomWidth="1"/>
  </cols>
  <sheetData>
    <row r="1" ht="15">
      <c r="A1" s="15" t="s">
        <v>29</v>
      </c>
    </row>
    <row r="2" ht="15"/>
    <row r="3" spans="1:2" ht="15">
      <c r="A3" s="4" t="s">
        <v>8</v>
      </c>
      <c r="B3" s="7">
        <v>0.27</v>
      </c>
    </row>
    <row r="4" spans="1:2" ht="15">
      <c r="A4" s="4" t="s">
        <v>5</v>
      </c>
      <c r="B4" s="7">
        <v>5</v>
      </c>
    </row>
    <row r="5" spans="1:2" ht="15">
      <c r="A5" s="4" t="s">
        <v>7</v>
      </c>
      <c r="B5" s="5">
        <v>20</v>
      </c>
    </row>
    <row r="6" spans="1:2" ht="15">
      <c r="A6" s="4" t="s">
        <v>6</v>
      </c>
      <c r="B6" s="5">
        <v>100000</v>
      </c>
    </row>
    <row r="7" ht="15">
      <c r="B7" s="5"/>
    </row>
    <row r="8" spans="1:22" s="18" customFormat="1" ht="15">
      <c r="A8" s="4" t="s">
        <v>0</v>
      </c>
      <c r="B8" s="6">
        <f>B6*(B4/100*((1+B4/100)^B5))/(((1+B4/100)^B5)-1)</f>
        <v>8024.258719069132</v>
      </c>
      <c r="C8" s="17"/>
      <c r="D8" s="17"/>
      <c r="E8" s="17"/>
      <c r="F8" s="17"/>
      <c r="G8" s="17"/>
      <c r="H8" s="17"/>
      <c r="I8" s="17"/>
      <c r="J8" s="17"/>
      <c r="K8" s="17"/>
      <c r="L8" s="17"/>
      <c r="M8" s="17"/>
      <c r="N8" s="17"/>
      <c r="O8" s="17"/>
      <c r="P8" s="17"/>
      <c r="Q8" s="17"/>
      <c r="R8" s="17"/>
      <c r="S8" s="17"/>
      <c r="T8" s="17"/>
      <c r="U8" s="17"/>
      <c r="V8" s="17"/>
    </row>
    <row r="9" spans="2:22" ht="15">
      <c r="B9" s="44" t="s">
        <v>39</v>
      </c>
      <c r="C9" s="44"/>
      <c r="D9" s="44"/>
      <c r="E9" s="44"/>
      <c r="F9" s="44"/>
      <c r="G9" s="44"/>
      <c r="H9" s="44"/>
      <c r="I9" s="44"/>
      <c r="J9" s="44"/>
      <c r="K9" s="44"/>
      <c r="L9" s="44"/>
      <c r="M9" s="44"/>
      <c r="N9" s="44"/>
      <c r="O9" s="44"/>
      <c r="P9" s="44"/>
      <c r="Q9" s="44"/>
      <c r="R9" s="44"/>
      <c r="S9" s="44"/>
      <c r="T9" s="44"/>
      <c r="U9" s="44"/>
      <c r="V9" s="44"/>
    </row>
    <row r="10" spans="1:32" ht="15">
      <c r="A10" s="16"/>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22" ht="15">
      <c r="A11" s="4" t="s">
        <v>27</v>
      </c>
      <c r="C11" s="6">
        <f aca="true" t="shared" si="0" ref="C11:V11">IF((C10&gt;$B$5),0,$B$8)</f>
        <v>8024.258719069132</v>
      </c>
      <c r="D11" s="6">
        <f t="shared" si="0"/>
        <v>8024.258719069132</v>
      </c>
      <c r="E11" s="6">
        <f t="shared" si="0"/>
        <v>8024.258719069132</v>
      </c>
      <c r="F11" s="6">
        <f t="shared" si="0"/>
        <v>8024.258719069132</v>
      </c>
      <c r="G11" s="6">
        <f t="shared" si="0"/>
        <v>8024.258719069132</v>
      </c>
      <c r="H11" s="6">
        <f t="shared" si="0"/>
        <v>8024.258719069132</v>
      </c>
      <c r="I11" s="6">
        <f t="shared" si="0"/>
        <v>8024.258719069132</v>
      </c>
      <c r="J11" s="6">
        <f t="shared" si="0"/>
        <v>8024.258719069132</v>
      </c>
      <c r="K11" s="6">
        <f t="shared" si="0"/>
        <v>8024.258719069132</v>
      </c>
      <c r="L11" s="6">
        <f t="shared" si="0"/>
        <v>8024.258719069132</v>
      </c>
      <c r="M11" s="6">
        <f t="shared" si="0"/>
        <v>8024.258719069132</v>
      </c>
      <c r="N11" s="6">
        <f t="shared" si="0"/>
        <v>8024.258719069132</v>
      </c>
      <c r="O11" s="6">
        <f t="shared" si="0"/>
        <v>8024.258719069132</v>
      </c>
      <c r="P11" s="6">
        <f t="shared" si="0"/>
        <v>8024.258719069132</v>
      </c>
      <c r="Q11" s="6">
        <f t="shared" si="0"/>
        <v>8024.258719069132</v>
      </c>
      <c r="R11" s="6">
        <f t="shared" si="0"/>
        <v>8024.258719069132</v>
      </c>
      <c r="S11" s="6">
        <f t="shared" si="0"/>
        <v>8024.258719069132</v>
      </c>
      <c r="T11" s="6">
        <f t="shared" si="0"/>
        <v>8024.258719069132</v>
      </c>
      <c r="U11" s="6">
        <f t="shared" si="0"/>
        <v>8024.258719069132</v>
      </c>
      <c r="V11" s="6">
        <f t="shared" si="0"/>
        <v>8024.258719069132</v>
      </c>
    </row>
    <row r="12" spans="1:22" ht="15">
      <c r="A12" s="4" t="s">
        <v>26</v>
      </c>
      <c r="C12" s="6">
        <f>B14*$B$4/100</f>
        <v>5000</v>
      </c>
      <c r="D12" s="6">
        <f>C14*$B$4/100</f>
        <v>4848.7870640465435</v>
      </c>
      <c r="E12" s="6">
        <f>D14*$B$4/100</f>
        <v>4690.013481295415</v>
      </c>
      <c r="F12" s="6">
        <f>E14*$B$4/100</f>
        <v>4523.301219406729</v>
      </c>
      <c r="G12" s="6">
        <f>F14*$B$4/100</f>
        <v>4348.253344423609</v>
      </c>
      <c r="H12" s="6">
        <f>IF((H10&gt;$B$5),0,G14*$B$4/100)</f>
        <v>4164.453075691333</v>
      </c>
      <c r="I12" s="6">
        <f aca="true" t="shared" si="1" ref="I12:V12">IF((I10&gt;$B$5),0,H14*$B$4/100)</f>
        <v>3971.462793522442</v>
      </c>
      <c r="J12" s="6">
        <f t="shared" si="1"/>
        <v>3768.822997245108</v>
      </c>
      <c r="K12" s="6">
        <f t="shared" si="1"/>
        <v>3556.0512111539074</v>
      </c>
      <c r="L12" s="6">
        <f t="shared" si="1"/>
        <v>3332.6408357581463</v>
      </c>
      <c r="M12" s="6">
        <f t="shared" si="1"/>
        <v>3098.0599415925967</v>
      </c>
      <c r="N12" s="6">
        <f t="shared" si="1"/>
        <v>2851.75000271877</v>
      </c>
      <c r="O12" s="6">
        <f t="shared" si="1"/>
        <v>2593.1245669012515</v>
      </c>
      <c r="P12" s="6">
        <f t="shared" si="1"/>
        <v>2321.5678592928575</v>
      </c>
      <c r="Q12" s="6">
        <f t="shared" si="1"/>
        <v>2036.433316304044</v>
      </c>
      <c r="R12" s="6">
        <f t="shared" si="1"/>
        <v>1737.0420461657893</v>
      </c>
      <c r="S12" s="6">
        <f t="shared" si="1"/>
        <v>1422.6812125206225</v>
      </c>
      <c r="T12" s="6">
        <f t="shared" si="1"/>
        <v>1092.6023371931967</v>
      </c>
      <c r="U12" s="6">
        <f t="shared" si="1"/>
        <v>746.0195180994</v>
      </c>
      <c r="V12" s="6">
        <f t="shared" si="1"/>
        <v>382.1075580509134</v>
      </c>
    </row>
    <row r="13" spans="1:22" ht="15">
      <c r="A13" s="4" t="s">
        <v>25</v>
      </c>
      <c r="C13" s="6">
        <f>C11-C12</f>
        <v>3024.258719069132</v>
      </c>
      <c r="D13" s="6">
        <f aca="true" t="shared" si="2" ref="D13:J13">D11-D12</f>
        <v>3175.4716550225885</v>
      </c>
      <c r="E13" s="6">
        <f t="shared" si="2"/>
        <v>3334.2452377737172</v>
      </c>
      <c r="F13" s="6">
        <f t="shared" si="2"/>
        <v>3500.9574996624033</v>
      </c>
      <c r="G13" s="6">
        <f t="shared" si="2"/>
        <v>3676.0053746455233</v>
      </c>
      <c r="H13" s="6">
        <f t="shared" si="2"/>
        <v>3859.8056433777992</v>
      </c>
      <c r="I13" s="6">
        <f t="shared" si="2"/>
        <v>4052.79592554669</v>
      </c>
      <c r="J13" s="6">
        <f t="shared" si="2"/>
        <v>4255.435721824024</v>
      </c>
      <c r="K13" s="6">
        <f aca="true" t="shared" si="3" ref="K13:V13">K11-K12</f>
        <v>4468.207507915225</v>
      </c>
      <c r="L13" s="6">
        <f t="shared" si="3"/>
        <v>4691.617883310986</v>
      </c>
      <c r="M13" s="6">
        <f t="shared" si="3"/>
        <v>4926.198777476535</v>
      </c>
      <c r="N13" s="6">
        <f t="shared" si="3"/>
        <v>5172.508716350362</v>
      </c>
      <c r="O13" s="6">
        <f t="shared" si="3"/>
        <v>5431.1341521678805</v>
      </c>
      <c r="P13" s="6">
        <f t="shared" si="3"/>
        <v>5702.690859776274</v>
      </c>
      <c r="Q13" s="6">
        <f t="shared" si="3"/>
        <v>5987.825402765088</v>
      </c>
      <c r="R13" s="6">
        <f t="shared" si="3"/>
        <v>6287.216672903342</v>
      </c>
      <c r="S13" s="6">
        <f t="shared" si="3"/>
        <v>6601.5775065485095</v>
      </c>
      <c r="T13" s="6">
        <f t="shared" si="3"/>
        <v>6931.656381875935</v>
      </c>
      <c r="U13" s="6">
        <f t="shared" si="3"/>
        <v>7278.239200969732</v>
      </c>
      <c r="V13" s="6">
        <f t="shared" si="3"/>
        <v>7642.151161018219</v>
      </c>
    </row>
    <row r="14" spans="1:22" ht="15">
      <c r="A14" s="16" t="s">
        <v>24</v>
      </c>
      <c r="B14" s="10">
        <f>B6</f>
        <v>100000</v>
      </c>
      <c r="C14" s="10">
        <f aca="true" t="shared" si="4" ref="C14:H14">B14-C13</f>
        <v>96975.74128093087</v>
      </c>
      <c r="D14" s="10">
        <f t="shared" si="4"/>
        <v>93800.26962590829</v>
      </c>
      <c r="E14" s="10">
        <f t="shared" si="4"/>
        <v>90466.02438813457</v>
      </c>
      <c r="F14" s="10">
        <f t="shared" si="4"/>
        <v>86965.06688847217</v>
      </c>
      <c r="G14" s="10">
        <f t="shared" si="4"/>
        <v>83289.06151382664</v>
      </c>
      <c r="H14" s="10">
        <f t="shared" si="4"/>
        <v>79429.25587044885</v>
      </c>
      <c r="I14" s="10">
        <f aca="true" t="shared" si="5" ref="I14:V14">H14-I13</f>
        <v>75376.45994490216</v>
      </c>
      <c r="J14" s="10">
        <f t="shared" si="5"/>
        <v>71121.02422307814</v>
      </c>
      <c r="K14" s="10">
        <f t="shared" si="5"/>
        <v>66652.81671516292</v>
      </c>
      <c r="L14" s="10">
        <f t="shared" si="5"/>
        <v>61961.19883185193</v>
      </c>
      <c r="M14" s="10">
        <f t="shared" si="5"/>
        <v>57035.00005437539</v>
      </c>
      <c r="N14" s="10">
        <f t="shared" si="5"/>
        <v>51862.49133802503</v>
      </c>
      <c r="O14" s="10">
        <f t="shared" si="5"/>
        <v>46431.35718585715</v>
      </c>
      <c r="P14" s="10">
        <f t="shared" si="5"/>
        <v>40728.66632608088</v>
      </c>
      <c r="Q14" s="10">
        <f t="shared" si="5"/>
        <v>34740.84092331579</v>
      </c>
      <c r="R14" s="10">
        <f t="shared" si="5"/>
        <v>28453.624250412446</v>
      </c>
      <c r="S14" s="10">
        <f t="shared" si="5"/>
        <v>21852.046743863935</v>
      </c>
      <c r="T14" s="10">
        <f t="shared" si="5"/>
        <v>14920.390361988</v>
      </c>
      <c r="U14" s="10">
        <f t="shared" si="5"/>
        <v>7642.151161018268</v>
      </c>
      <c r="V14" s="10">
        <f t="shared" si="5"/>
        <v>4.9112713895738125E-11</v>
      </c>
    </row>
    <row r="15" spans="1:30" ht="15">
      <c r="A15" s="4" t="s">
        <v>23</v>
      </c>
      <c r="AD15" s="4" t="s">
        <v>4</v>
      </c>
    </row>
    <row r="16" spans="1:30" ht="15">
      <c r="A16" s="4" t="s">
        <v>22</v>
      </c>
      <c r="B16" s="6">
        <f>B14</f>
        <v>100000</v>
      </c>
      <c r="C16" s="6">
        <f>-C11</f>
        <v>-8024.258719069132</v>
      </c>
      <c r="D16" s="6">
        <f aca="true" t="shared" si="6" ref="D16:J16">-D11</f>
        <v>-8024.258719069132</v>
      </c>
      <c r="E16" s="6">
        <f t="shared" si="6"/>
        <v>-8024.258719069132</v>
      </c>
      <c r="F16" s="6">
        <f t="shared" si="6"/>
        <v>-8024.258719069132</v>
      </c>
      <c r="G16" s="6">
        <f t="shared" si="6"/>
        <v>-8024.258719069132</v>
      </c>
      <c r="H16" s="6">
        <f t="shared" si="6"/>
        <v>-8024.258719069132</v>
      </c>
      <c r="I16" s="6">
        <f t="shared" si="6"/>
        <v>-8024.258719069132</v>
      </c>
      <c r="J16" s="6">
        <f t="shared" si="6"/>
        <v>-8024.258719069132</v>
      </c>
      <c r="K16" s="6">
        <f aca="true" t="shared" si="7" ref="K16:Q16">-K11</f>
        <v>-8024.258719069132</v>
      </c>
      <c r="L16" s="6">
        <f t="shared" si="7"/>
        <v>-8024.258719069132</v>
      </c>
      <c r="M16" s="6">
        <f t="shared" si="7"/>
        <v>-8024.258719069132</v>
      </c>
      <c r="N16" s="6">
        <f t="shared" si="7"/>
        <v>-8024.258719069132</v>
      </c>
      <c r="O16" s="6">
        <f t="shared" si="7"/>
        <v>-8024.258719069132</v>
      </c>
      <c r="P16" s="6">
        <f t="shared" si="7"/>
        <v>-8024.258719069132</v>
      </c>
      <c r="Q16" s="6">
        <f t="shared" si="7"/>
        <v>-8024.258719069132</v>
      </c>
      <c r="R16" s="6">
        <f>-R11</f>
        <v>-8024.258719069132</v>
      </c>
      <c r="S16" s="6">
        <f>-S11</f>
        <v>-8024.258719069132</v>
      </c>
      <c r="T16" s="6">
        <f>-T11</f>
        <v>-8024.258719069132</v>
      </c>
      <c r="U16" s="6">
        <f>-U11</f>
        <v>-8024.258719069132</v>
      </c>
      <c r="V16" s="6">
        <f>-V11</f>
        <v>-8024.258719069132</v>
      </c>
      <c r="AB16" s="4" t="s">
        <v>4</v>
      </c>
      <c r="AD16" s="4" t="s">
        <v>4</v>
      </c>
    </row>
    <row r="17" spans="1:22" ht="15">
      <c r="A17" s="16" t="s">
        <v>21</v>
      </c>
      <c r="B17" s="10"/>
      <c r="C17" s="10">
        <f>$B$3*C12</f>
        <v>1350</v>
      </c>
      <c r="D17" s="10">
        <f aca="true" t="shared" si="8" ref="D17:J17">$B$3*D12</f>
        <v>1309.172507292567</v>
      </c>
      <c r="E17" s="10">
        <f t="shared" si="8"/>
        <v>1266.303639949762</v>
      </c>
      <c r="F17" s="10">
        <f t="shared" si="8"/>
        <v>1221.2913292398168</v>
      </c>
      <c r="G17" s="10">
        <f t="shared" si="8"/>
        <v>1174.0284029943743</v>
      </c>
      <c r="H17" s="10">
        <f t="shared" si="8"/>
        <v>1124.40233043666</v>
      </c>
      <c r="I17" s="10">
        <f t="shared" si="8"/>
        <v>1072.2949542510594</v>
      </c>
      <c r="J17" s="10">
        <f t="shared" si="8"/>
        <v>1017.5822092561792</v>
      </c>
      <c r="K17" s="10">
        <f aca="true" t="shared" si="9" ref="K17:Q17">-$B$3*K12</f>
        <v>-960.133827011555</v>
      </c>
      <c r="L17" s="10">
        <f t="shared" si="9"/>
        <v>-899.8130256546996</v>
      </c>
      <c r="M17" s="10">
        <f t="shared" si="9"/>
        <v>-836.4761842300012</v>
      </c>
      <c r="N17" s="10">
        <f t="shared" si="9"/>
        <v>-769.9725007340679</v>
      </c>
      <c r="O17" s="10">
        <f t="shared" si="9"/>
        <v>-700.1436330633379</v>
      </c>
      <c r="P17" s="10">
        <f t="shared" si="9"/>
        <v>-626.8233220090716</v>
      </c>
      <c r="Q17" s="10">
        <f t="shared" si="9"/>
        <v>-549.8369954020919</v>
      </c>
      <c r="R17" s="10">
        <f>-$B$3*R12</f>
        <v>-469.00135246476316</v>
      </c>
      <c r="S17" s="10">
        <f>-$B$3*S12</f>
        <v>-384.1239273805681</v>
      </c>
      <c r="T17" s="10">
        <f>-$B$3*T12</f>
        <v>-295.00263104216316</v>
      </c>
      <c r="U17" s="10">
        <f>-$B$3*U12</f>
        <v>-201.425269886838</v>
      </c>
      <c r="V17" s="10">
        <f>-$B$3*V12</f>
        <v>-103.16904067374662</v>
      </c>
    </row>
    <row r="18" ht="15">
      <c r="A18" s="4" t="s">
        <v>19</v>
      </c>
    </row>
    <row r="19" spans="1:22" ht="15.75" thickBot="1">
      <c r="A19" s="12" t="s">
        <v>20</v>
      </c>
      <c r="B19" s="13">
        <f aca="true" t="shared" si="10" ref="B19:J19">B16+B17</f>
        <v>100000</v>
      </c>
      <c r="C19" s="13">
        <f t="shared" si="10"/>
        <v>-6674.258719069132</v>
      </c>
      <c r="D19" s="13">
        <f t="shared" si="10"/>
        <v>-6715.086211776565</v>
      </c>
      <c r="E19" s="13">
        <f t="shared" si="10"/>
        <v>-6757.95507911937</v>
      </c>
      <c r="F19" s="13">
        <f t="shared" si="10"/>
        <v>-6802.967389829315</v>
      </c>
      <c r="G19" s="13">
        <f t="shared" si="10"/>
        <v>-6850.230316074758</v>
      </c>
      <c r="H19" s="13">
        <f t="shared" si="10"/>
        <v>-6899.856388632472</v>
      </c>
      <c r="I19" s="13">
        <f t="shared" si="10"/>
        <v>-6951.963764818072</v>
      </c>
      <c r="J19" s="13">
        <f t="shared" si="10"/>
        <v>-7006.676509812953</v>
      </c>
      <c r="K19" s="13">
        <f aca="true" t="shared" si="11" ref="K19:V19">K16-K17</f>
        <v>-7064.124892057577</v>
      </c>
      <c r="L19" s="13">
        <f t="shared" si="11"/>
        <v>-7124.445693414433</v>
      </c>
      <c r="M19" s="13">
        <f t="shared" si="11"/>
        <v>-7187.782534839131</v>
      </c>
      <c r="N19" s="13">
        <f t="shared" si="11"/>
        <v>-7254.286218335064</v>
      </c>
      <c r="O19" s="13">
        <f t="shared" si="11"/>
        <v>-7324.115086005794</v>
      </c>
      <c r="P19" s="13">
        <f t="shared" si="11"/>
        <v>-7397.4353970600605</v>
      </c>
      <c r="Q19" s="13">
        <f t="shared" si="11"/>
        <v>-7474.42172366704</v>
      </c>
      <c r="R19" s="13">
        <f t="shared" si="11"/>
        <v>-7555.257366604369</v>
      </c>
      <c r="S19" s="13">
        <f t="shared" si="11"/>
        <v>-7640.134791688564</v>
      </c>
      <c r="T19" s="13">
        <f t="shared" si="11"/>
        <v>-7729.256088026968</v>
      </c>
      <c r="U19" s="13">
        <f t="shared" si="11"/>
        <v>-7822.833449182294</v>
      </c>
      <c r="V19" s="13">
        <f t="shared" si="11"/>
        <v>-7921.089678395385</v>
      </c>
    </row>
    <row r="20" ht="15.75" thickTop="1"/>
    <row r="21" ht="15">
      <c r="AC21" s="4" t="s">
        <v>4</v>
      </c>
    </row>
    <row r="22" ht="15">
      <c r="J22" s="6" t="s">
        <v>4</v>
      </c>
    </row>
    <row r="24" spans="6:7" ht="15">
      <c r="F24" s="6" t="s">
        <v>4</v>
      </c>
      <c r="G24" s="6" t="s">
        <v>4</v>
      </c>
    </row>
    <row r="26" spans="9:29" ht="15">
      <c r="I26" s="6" t="s">
        <v>4</v>
      </c>
      <c r="Z26" s="4" t="s">
        <v>4</v>
      </c>
      <c r="AC26" s="4">
        <v>55000</v>
      </c>
    </row>
    <row r="27" ht="15">
      <c r="AC27" s="4">
        <v>0.27</v>
      </c>
    </row>
    <row r="28" ht="15">
      <c r="AC28" s="4">
        <f>AC26*(1-AC27)</f>
        <v>40150</v>
      </c>
    </row>
    <row r="30" ht="15">
      <c r="L30" s="6" t="s">
        <v>4</v>
      </c>
    </row>
    <row r="33" ht="15">
      <c r="K33" s="6" t="s">
        <v>4</v>
      </c>
    </row>
    <row r="34" ht="15">
      <c r="J34" s="6" t="s">
        <v>4</v>
      </c>
    </row>
  </sheetData>
  <sheetProtection/>
  <mergeCells count="1">
    <mergeCell ref="B9:V9"/>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7"/>
  <sheetViews>
    <sheetView zoomScale="140" zoomScaleNormal="140" zoomScalePageLayoutView="0" workbookViewId="0" topLeftCell="A1">
      <selection activeCell="A1" sqref="A1"/>
    </sheetView>
  </sheetViews>
  <sheetFormatPr defaultColWidth="10.57421875" defaultRowHeight="12.75"/>
  <cols>
    <col min="1" max="1" width="13.57421875" style="20" customWidth="1"/>
    <col min="2" max="7" width="10.57421875" style="21" customWidth="1"/>
    <col min="8" max="16384" width="10.57421875" style="20" customWidth="1"/>
  </cols>
  <sheetData>
    <row r="1" ht="15">
      <c r="A1" s="19" t="s">
        <v>29</v>
      </c>
    </row>
    <row r="2" spans="2:7" ht="15">
      <c r="B2" s="20"/>
      <c r="C2" s="20"/>
      <c r="D2" s="20"/>
      <c r="E2" s="20"/>
      <c r="F2" s="20"/>
      <c r="G2" s="20"/>
    </row>
    <row r="3" spans="2:7" ht="15">
      <c r="B3" s="20"/>
      <c r="C3" s="20"/>
      <c r="D3" s="20"/>
      <c r="E3" s="20"/>
      <c r="F3" s="20"/>
      <c r="G3" s="20"/>
    </row>
    <row r="4" spans="1:7" ht="15">
      <c r="A4" s="21"/>
      <c r="B4" s="45" t="s">
        <v>32</v>
      </c>
      <c r="C4" s="45"/>
      <c r="D4" s="45"/>
      <c r="E4" s="45"/>
      <c r="F4" s="45"/>
      <c r="G4" s="20"/>
    </row>
    <row r="5" spans="1:7" ht="15">
      <c r="A5" s="22" t="s">
        <v>33</v>
      </c>
      <c r="B5" s="25">
        <v>2</v>
      </c>
      <c r="C5" s="25">
        <v>4</v>
      </c>
      <c r="D5" s="25">
        <v>6</v>
      </c>
      <c r="E5" s="25">
        <v>8</v>
      </c>
      <c r="F5" s="25">
        <v>12</v>
      </c>
      <c r="G5" s="20"/>
    </row>
    <row r="6" spans="1:6" ht="15">
      <c r="A6" s="23">
        <v>2</v>
      </c>
      <c r="B6" s="35">
        <f>((1+($A6/100))^((1/$B$5)))-1</f>
        <v>0.00995049383620783</v>
      </c>
      <c r="C6" s="35">
        <f>((1+($A6/100))^((1/$C$5)))-1</f>
        <v>0.0049629315732038215</v>
      </c>
      <c r="D6" s="35">
        <f>((1+($A6/100))^((1/$D$5)))-1</f>
        <v>0.0033058903246372395</v>
      </c>
      <c r="E6" s="35">
        <f>((1+($A6/100))^((1/$E$5)))-1</f>
        <v>0.002478394566787445</v>
      </c>
      <c r="F6" s="35">
        <f>((1+($A6/100))^((1/$F$5)))-1</f>
        <v>0.0016515813019202241</v>
      </c>
    </row>
    <row r="7" spans="1:6" ht="15">
      <c r="A7" s="23">
        <v>4</v>
      </c>
      <c r="B7" s="35">
        <f>((1+($A7/100))^((1/$B$5)))-1</f>
        <v>0.01980390271855703</v>
      </c>
      <c r="C7" s="35">
        <f>((1+($A7/100))^((1/$C$5)))-1</f>
        <v>0.009853406548968824</v>
      </c>
      <c r="D7" s="35">
        <f>((1+($A7/100))^((1/$D$5)))-1</f>
        <v>0.006558196936559346</v>
      </c>
      <c r="E7" s="35">
        <f>((1+($A7/100))^((1/$E$5)))-1</f>
        <v>0.004914626497678487</v>
      </c>
      <c r="F7" s="35">
        <f>((1+($A7/100))^((1/$F$5)))-1</f>
        <v>0.0032737397821989145</v>
      </c>
    </row>
    <row r="8" spans="1:6" ht="15">
      <c r="A8" s="23">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24">
        <v>12</v>
      </c>
      <c r="B9" s="36">
        <f>((1+($A9/100))^((1/$B$5)))-1</f>
        <v>0.05830052442583633</v>
      </c>
      <c r="C9" s="36">
        <f>((1+($A9/100))^((1/$C$5)))-1</f>
        <v>0.028737344722080227</v>
      </c>
      <c r="D9" s="36">
        <f>((1+($A9/100))^((1/$D$5)))-1</f>
        <v>0.019067623060521344</v>
      </c>
      <c r="E9" s="36">
        <f>((1+($A9/100))^((1/$E$5)))-1</f>
        <v>0.01426690014122034</v>
      </c>
      <c r="F9" s="36">
        <f>((1+($A9/100))^((1/$F$5)))-1</f>
        <v>0.009488792934583046</v>
      </c>
    </row>
    <row r="10" ht="15.75" thickTop="1"/>
    <row r="17" ht="15">
      <c r="G17" s="21"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Y33"/>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2" width="8.00390625" style="2" customWidth="1"/>
    <col min="23" max="16384" width="16.7109375" style="3" customWidth="1"/>
  </cols>
  <sheetData>
    <row r="1" ht="15">
      <c r="A1" s="1" t="s">
        <v>29</v>
      </c>
    </row>
    <row r="2" ht="15"/>
    <row r="3" spans="1:22" ht="15">
      <c r="A3" s="4" t="s">
        <v>9</v>
      </c>
      <c r="B3" s="5">
        <v>50000</v>
      </c>
      <c r="C3" s="6"/>
      <c r="D3" s="6"/>
      <c r="E3" s="6"/>
      <c r="F3" s="6"/>
      <c r="G3" s="6"/>
      <c r="H3" s="6"/>
      <c r="I3" s="6"/>
      <c r="J3" s="6"/>
      <c r="K3" s="6"/>
      <c r="L3" s="6"/>
      <c r="M3" s="6"/>
      <c r="N3" s="6"/>
      <c r="O3" s="6"/>
      <c r="P3" s="6"/>
      <c r="Q3" s="6"/>
      <c r="R3" s="6"/>
      <c r="S3" s="6"/>
      <c r="T3" s="6"/>
      <c r="U3" s="6"/>
      <c r="V3" s="6"/>
    </row>
    <row r="4" spans="1:22" ht="15">
      <c r="A4" s="4" t="s">
        <v>10</v>
      </c>
      <c r="B4" s="7">
        <v>3</v>
      </c>
      <c r="C4" s="6"/>
      <c r="D4" s="6"/>
      <c r="E4" s="6"/>
      <c r="F4" s="6"/>
      <c r="G4" s="6"/>
      <c r="H4" s="6"/>
      <c r="I4" s="6"/>
      <c r="J4" s="33"/>
      <c r="K4" s="6"/>
      <c r="L4" s="6"/>
      <c r="M4" s="6"/>
      <c r="N4" s="6"/>
      <c r="O4" s="6"/>
      <c r="P4" s="6"/>
      <c r="Q4" s="6"/>
      <c r="R4" s="6"/>
      <c r="S4" s="6"/>
      <c r="T4" s="6"/>
      <c r="U4" s="6"/>
      <c r="V4" s="6"/>
    </row>
    <row r="5" spans="1:22" ht="15">
      <c r="A5" s="4" t="s">
        <v>30</v>
      </c>
      <c r="B5" s="5">
        <v>20</v>
      </c>
      <c r="C5" s="6"/>
      <c r="D5" s="6"/>
      <c r="E5" s="6"/>
      <c r="F5" s="6"/>
      <c r="G5" s="6"/>
      <c r="H5" s="6"/>
      <c r="I5" s="6"/>
      <c r="J5" s="6"/>
      <c r="K5" s="6"/>
      <c r="L5" s="6"/>
      <c r="M5" s="6"/>
      <c r="N5" s="6"/>
      <c r="O5" s="6"/>
      <c r="P5" s="6"/>
      <c r="Q5" s="6"/>
      <c r="R5" s="6"/>
      <c r="S5" s="6"/>
      <c r="T5" s="6"/>
      <c r="U5" s="6"/>
      <c r="V5" s="6"/>
    </row>
    <row r="6" spans="1:24" ht="15">
      <c r="A6" s="4"/>
      <c r="B6" s="5"/>
      <c r="C6" s="6"/>
      <c r="D6" s="6"/>
      <c r="E6" s="6"/>
      <c r="F6" s="6"/>
      <c r="G6" s="6"/>
      <c r="H6" s="6"/>
      <c r="I6" s="6"/>
      <c r="J6" s="6"/>
      <c r="K6" s="6"/>
      <c r="L6" s="6"/>
      <c r="M6" s="6"/>
      <c r="N6" s="6"/>
      <c r="O6" s="6"/>
      <c r="P6" s="6"/>
      <c r="Q6" s="6"/>
      <c r="R6" s="6"/>
      <c r="S6" s="6"/>
      <c r="T6" s="6"/>
      <c r="U6" s="6"/>
      <c r="V6" s="6"/>
      <c r="X6" s="6"/>
    </row>
    <row r="7" spans="1:22" ht="15">
      <c r="A7" s="8"/>
      <c r="B7" s="44" t="s">
        <v>40</v>
      </c>
      <c r="C7" s="44"/>
      <c r="D7" s="44"/>
      <c r="E7" s="44"/>
      <c r="F7" s="44"/>
      <c r="G7" s="44"/>
      <c r="H7" s="44"/>
      <c r="I7" s="44"/>
      <c r="J7" s="44"/>
      <c r="K7" s="44"/>
      <c r="L7" s="44"/>
      <c r="M7" s="44"/>
      <c r="N7" s="44"/>
      <c r="O7" s="44"/>
      <c r="P7" s="44"/>
      <c r="Q7" s="44"/>
      <c r="R7" s="44"/>
      <c r="S7" s="44"/>
      <c r="T7" s="44"/>
      <c r="U7" s="44"/>
      <c r="V7" s="44"/>
    </row>
    <row r="8" spans="1:25"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2" ht="15">
      <c r="A9" s="4" t="s">
        <v>14</v>
      </c>
      <c r="B9" s="6"/>
      <c r="C9" s="6"/>
      <c r="D9" s="6"/>
      <c r="E9" s="6"/>
      <c r="F9" s="6"/>
      <c r="G9" s="6"/>
      <c r="H9" s="6"/>
      <c r="I9" s="6"/>
      <c r="J9" s="6"/>
      <c r="K9" s="6"/>
      <c r="L9" s="6"/>
      <c r="M9" s="6"/>
      <c r="N9" s="6"/>
      <c r="O9" s="6"/>
      <c r="P9" s="6"/>
      <c r="Q9" s="6"/>
      <c r="R9" s="6"/>
      <c r="S9" s="6"/>
      <c r="T9" s="6"/>
      <c r="U9" s="6"/>
      <c r="V9" s="6"/>
    </row>
    <row r="10" spans="1:24" ht="18">
      <c r="A10" s="4" t="s">
        <v>38</v>
      </c>
      <c r="B10" s="6">
        <f>$B$3*((1+$B$4/100)^B8)</f>
        <v>50000</v>
      </c>
      <c r="C10" s="6">
        <f aca="true" t="shared" si="0" ref="C10:V10">$B$3*((1+$B$4/100)^C8)</f>
        <v>51500</v>
      </c>
      <c r="D10" s="6">
        <f t="shared" si="0"/>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65238.659191462226</v>
      </c>
      <c r="L10" s="6">
        <f t="shared" si="0"/>
        <v>67195.81896720608</v>
      </c>
      <c r="M10" s="6">
        <f t="shared" si="0"/>
        <v>69211.69353622227</v>
      </c>
      <c r="N10" s="6">
        <f t="shared" si="0"/>
        <v>71288.04434230893</v>
      </c>
      <c r="O10" s="6">
        <f t="shared" si="0"/>
        <v>73426.6856725782</v>
      </c>
      <c r="P10" s="6">
        <f t="shared" si="0"/>
        <v>75629.48624275555</v>
      </c>
      <c r="Q10" s="6">
        <f t="shared" si="0"/>
        <v>77898.37083003823</v>
      </c>
      <c r="R10" s="6">
        <f t="shared" si="0"/>
        <v>80235.32195493935</v>
      </c>
      <c r="S10" s="6">
        <f t="shared" si="0"/>
        <v>82642.38161358754</v>
      </c>
      <c r="T10" s="6">
        <f t="shared" si="0"/>
        <v>85121.65306199517</v>
      </c>
      <c r="U10" s="6">
        <f t="shared" si="0"/>
        <v>87675.30265385502</v>
      </c>
      <c r="V10" s="6">
        <f t="shared" si="0"/>
        <v>90305.56173347066</v>
      </c>
      <c r="W10" s="6"/>
      <c r="X10" s="6"/>
    </row>
    <row r="11" spans="1:22" ht="15">
      <c r="A11" s="4" t="s">
        <v>15</v>
      </c>
      <c r="B11" s="6"/>
      <c r="C11" s="6"/>
      <c r="D11" s="6"/>
      <c r="E11" s="6"/>
      <c r="F11" s="6"/>
      <c r="G11" s="6"/>
      <c r="H11" s="6"/>
      <c r="I11" s="6"/>
      <c r="J11" s="6"/>
      <c r="K11" s="6"/>
      <c r="L11" s="6"/>
      <c r="M11" s="6"/>
      <c r="N11" s="6"/>
      <c r="O11" s="6"/>
      <c r="P11" s="6"/>
      <c r="Q11" s="6"/>
      <c r="R11" s="6"/>
      <c r="S11" s="6"/>
      <c r="T11" s="6"/>
      <c r="U11" s="6"/>
      <c r="V11" s="6"/>
    </row>
    <row r="12" spans="1:22" ht="18">
      <c r="A12" s="4" t="s">
        <v>37</v>
      </c>
      <c r="B12" s="6">
        <f>$B$3*(((1+$B$4/100)^B8)-1)</f>
        <v>0</v>
      </c>
      <c r="C12" s="6">
        <f>IF(($B$5-C8&lt;0),0,$B$3*(((1+$B$4/100)^C8)-1))</f>
        <v>1500.0000000000014</v>
      </c>
      <c r="D12" s="6">
        <f aca="true" t="shared" si="1" ref="D12:V12">IF(($B$5-D8&lt;0),0,$B$3*(((1+$B$4/100)^D8)-1))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15238.659191462222</v>
      </c>
      <c r="L12" s="6">
        <f t="shared" si="1"/>
        <v>17195.81896720609</v>
      </c>
      <c r="M12" s="6">
        <f t="shared" si="1"/>
        <v>19211.693536222276</v>
      </c>
      <c r="N12" s="6">
        <f t="shared" si="1"/>
        <v>21288.04434230893</v>
      </c>
      <c r="O12" s="6">
        <f t="shared" si="1"/>
        <v>23426.685672578194</v>
      </c>
      <c r="P12" s="6">
        <f t="shared" si="1"/>
        <v>25629.48624275555</v>
      </c>
      <c r="Q12" s="6">
        <f t="shared" si="1"/>
        <v>27898.37083003822</v>
      </c>
      <c r="R12" s="6">
        <f t="shared" si="1"/>
        <v>30235.321954939354</v>
      </c>
      <c r="S12" s="6">
        <f t="shared" si="1"/>
        <v>32642.381613587535</v>
      </c>
      <c r="T12" s="6">
        <f t="shared" si="1"/>
        <v>35121.65306199516</v>
      </c>
      <c r="U12" s="6">
        <f t="shared" si="1"/>
        <v>37675.30265385501</v>
      </c>
      <c r="V12" s="6">
        <f t="shared" si="1"/>
        <v>40305.56173347066</v>
      </c>
    </row>
    <row r="13" spans="1:22" ht="15">
      <c r="A13" s="4" t="s">
        <v>16</v>
      </c>
      <c r="B13" s="6"/>
      <c r="C13" s="6"/>
      <c r="D13" s="6"/>
      <c r="E13" s="6"/>
      <c r="F13" s="6"/>
      <c r="G13" s="6"/>
      <c r="H13" s="6"/>
      <c r="I13" s="6"/>
      <c r="J13" s="6"/>
      <c r="K13" s="6"/>
      <c r="L13" s="6"/>
      <c r="M13" s="6"/>
      <c r="N13" s="6"/>
      <c r="O13" s="6"/>
      <c r="P13" s="6"/>
      <c r="Q13" s="6"/>
      <c r="R13" s="6"/>
      <c r="S13" s="6"/>
      <c r="T13" s="6"/>
      <c r="U13" s="6"/>
      <c r="V13" s="6"/>
    </row>
    <row r="14" spans="1:22" ht="15">
      <c r="A14" s="4" t="s">
        <v>36</v>
      </c>
      <c r="B14" s="6">
        <f>$B$3*$B$4/100*B8</f>
        <v>0</v>
      </c>
      <c r="C14" s="6">
        <f>IF(($B$5-C8&lt;0),0,$B$3*$B$4/100*C8)</f>
        <v>1500</v>
      </c>
      <c r="D14" s="6">
        <f aca="true" t="shared" si="2" ref="D14:V14">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2" ht="15">
      <c r="A15" s="11" t="s">
        <v>17</v>
      </c>
      <c r="B15" s="6"/>
      <c r="C15" s="6"/>
      <c r="D15" s="6"/>
      <c r="E15" s="6"/>
      <c r="F15" s="6"/>
      <c r="G15" s="6"/>
      <c r="H15" s="6"/>
      <c r="I15" s="6"/>
      <c r="J15" s="6"/>
      <c r="K15" s="6"/>
      <c r="L15" s="6"/>
      <c r="M15" s="6"/>
      <c r="N15" s="6"/>
      <c r="O15" s="6"/>
      <c r="P15" s="6"/>
      <c r="Q15" s="6"/>
      <c r="R15" s="6"/>
      <c r="S15" s="6"/>
      <c r="T15" s="6"/>
      <c r="U15" s="6"/>
      <c r="V15" s="6"/>
    </row>
    <row r="16" spans="1:25" ht="15.75" thickBot="1">
      <c r="A16" s="12" t="s">
        <v>18</v>
      </c>
      <c r="B16" s="13">
        <f>B22-B14</f>
        <v>0</v>
      </c>
      <c r="C16" s="13">
        <f aca="true" t="shared" si="3" ref="C16:V16">C12-C14</f>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1738.6591914622222</v>
      </c>
      <c r="L16" s="13">
        <f t="shared" si="3"/>
        <v>2195.8189672060907</v>
      </c>
      <c r="M16" s="13">
        <f t="shared" si="3"/>
        <v>2711.6935362222757</v>
      </c>
      <c r="N16" s="13">
        <f t="shared" si="3"/>
        <v>3288.044342308931</v>
      </c>
      <c r="O16" s="13">
        <f t="shared" si="3"/>
        <v>3926.6856725781945</v>
      </c>
      <c r="P16" s="13">
        <f t="shared" si="3"/>
        <v>4629.486242755549</v>
      </c>
      <c r="Q16" s="13">
        <f t="shared" si="3"/>
        <v>5398.37083003822</v>
      </c>
      <c r="R16" s="13">
        <f t="shared" si="3"/>
        <v>6235.321954939354</v>
      </c>
      <c r="S16" s="13">
        <f t="shared" si="3"/>
        <v>7142.381613587535</v>
      </c>
      <c r="T16" s="13">
        <f t="shared" si="3"/>
        <v>8121.653061995159</v>
      </c>
      <c r="U16" s="13">
        <f t="shared" si="3"/>
        <v>9175.302653855011</v>
      </c>
      <c r="V16" s="13">
        <f t="shared" si="3"/>
        <v>10305.561733470662</v>
      </c>
      <c r="Y16" s="3" t="s">
        <v>4</v>
      </c>
    </row>
    <row r="17" spans="1:22" ht="15.75" thickTop="1">
      <c r="A17" s="11"/>
      <c r="B17" s="14"/>
      <c r="C17" s="14"/>
      <c r="D17" s="14"/>
      <c r="E17" s="14"/>
      <c r="F17" s="14"/>
      <c r="G17" s="14"/>
      <c r="H17" s="14"/>
      <c r="I17" s="14"/>
      <c r="J17" s="14"/>
      <c r="K17" s="14"/>
      <c r="L17" s="14"/>
      <c r="M17" s="14"/>
      <c r="N17" s="14"/>
      <c r="O17" s="14"/>
      <c r="P17" s="14"/>
      <c r="Q17" s="14"/>
      <c r="R17" s="14"/>
      <c r="S17" s="14"/>
      <c r="T17" s="14"/>
      <c r="U17" s="14"/>
      <c r="V17" s="14"/>
    </row>
    <row r="18" spans="1:12" ht="15">
      <c r="A18" s="4"/>
      <c r="B18" s="6"/>
      <c r="C18" s="14">
        <v>1</v>
      </c>
      <c r="D18" s="14">
        <v>2</v>
      </c>
      <c r="E18" s="14">
        <v>3</v>
      </c>
      <c r="F18" s="14">
        <v>4</v>
      </c>
      <c r="G18" s="14">
        <v>5</v>
      </c>
      <c r="H18" s="14">
        <v>6</v>
      </c>
      <c r="I18" s="14">
        <v>7</v>
      </c>
      <c r="J18" s="14">
        <v>8</v>
      </c>
      <c r="K18" s="14">
        <v>9</v>
      </c>
      <c r="L18" s="14">
        <v>10</v>
      </c>
    </row>
    <row r="19" spans="3:12" ht="15">
      <c r="C19" s="14">
        <v>11</v>
      </c>
      <c r="D19" s="14">
        <v>12</v>
      </c>
      <c r="E19" s="14">
        <v>13</v>
      </c>
      <c r="F19" s="14">
        <v>14</v>
      </c>
      <c r="G19" s="14">
        <v>15</v>
      </c>
      <c r="H19" s="14">
        <v>16</v>
      </c>
      <c r="I19" s="14">
        <v>17</v>
      </c>
      <c r="J19" s="14">
        <v>18</v>
      </c>
      <c r="K19" s="14">
        <v>19</v>
      </c>
      <c r="L19" s="14">
        <v>20</v>
      </c>
    </row>
    <row r="20" ht="15">
      <c r="T20" s="34"/>
    </row>
    <row r="21" spans="9:20" ht="15">
      <c r="I21" s="2" t="s">
        <v>4</v>
      </c>
      <c r="T21" s="34"/>
    </row>
    <row r="23" ht="15">
      <c r="T23" s="34"/>
    </row>
    <row r="24" ht="15">
      <c r="T24" s="34"/>
    </row>
    <row r="32" ht="15">
      <c r="X32" s="3" t="s">
        <v>4</v>
      </c>
    </row>
    <row r="33" spans="13:15" ht="15">
      <c r="M33" s="2" t="s">
        <v>4</v>
      </c>
      <c r="O33" s="2" t="s">
        <v>4</v>
      </c>
    </row>
  </sheetData>
  <sheetProtection/>
  <mergeCells count="1">
    <mergeCell ref="B7:V7"/>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140" zoomScaleNormal="140" zoomScalePageLayoutView="0" workbookViewId="0" topLeftCell="A1">
      <selection activeCell="A1" sqref="A1"/>
    </sheetView>
  </sheetViews>
  <sheetFormatPr defaultColWidth="9.140625" defaultRowHeight="12.75"/>
  <cols>
    <col min="1" max="1" width="12.42187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5" width="8.421875" style="6" customWidth="1"/>
    <col min="16" max="17" width="8.00390625" style="6" customWidth="1"/>
    <col min="18" max="18" width="8.140625" style="6" customWidth="1"/>
    <col min="19" max="22" width="8.57421875" style="6" customWidth="1"/>
    <col min="23" max="16384" width="9.140625" style="4" customWidth="1"/>
  </cols>
  <sheetData>
    <row r="1" ht="15">
      <c r="A1" s="15" t="s">
        <v>29</v>
      </c>
    </row>
    <row r="2" ht="15"/>
    <row r="3" spans="1:2" ht="15">
      <c r="A3" s="4" t="s">
        <v>9</v>
      </c>
      <c r="B3" s="5">
        <v>50000</v>
      </c>
    </row>
    <row r="4" ht="15">
      <c r="C4" s="5"/>
    </row>
    <row r="5" spans="3:22" ht="15">
      <c r="C5" s="44" t="s">
        <v>31</v>
      </c>
      <c r="D5" s="44"/>
      <c r="E5" s="44"/>
      <c r="F5" s="44"/>
      <c r="G5" s="44"/>
      <c r="H5" s="44"/>
      <c r="I5" s="44"/>
      <c r="J5" s="44"/>
      <c r="K5" s="44"/>
      <c r="L5" s="44"/>
      <c r="M5" s="44"/>
      <c r="N5" s="44"/>
      <c r="O5" s="44"/>
      <c r="P5" s="44"/>
      <c r="Q5" s="44"/>
      <c r="R5" s="44"/>
      <c r="S5" s="44"/>
      <c r="T5" s="44"/>
      <c r="U5" s="44"/>
      <c r="V5" s="44"/>
    </row>
    <row r="6" spans="1:82" s="16" customFormat="1" ht="15">
      <c r="A6" s="16"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6">
        <f>B3</f>
        <v>50000</v>
      </c>
      <c r="C7" s="6">
        <f aca="true" t="shared" si="0" ref="C7:L9">$B$3*((1+($A7/100))^C$6)</f>
        <v>51500</v>
      </c>
      <c r="D7" s="6">
        <f t="shared" si="0"/>
        <v>53045</v>
      </c>
      <c r="E7" s="6">
        <f t="shared" si="0"/>
        <v>54636.35</v>
      </c>
      <c r="F7" s="6">
        <f t="shared" si="0"/>
        <v>56275.4405</v>
      </c>
      <c r="G7" s="6">
        <f t="shared" si="0"/>
        <v>57963.70371499999</v>
      </c>
      <c r="H7" s="6">
        <f t="shared" si="0"/>
        <v>59702.61482644999</v>
      </c>
      <c r="I7" s="6">
        <f t="shared" si="0"/>
        <v>61493.6932712435</v>
      </c>
      <c r="J7" s="6">
        <f t="shared" si="0"/>
        <v>63338.5040693808</v>
      </c>
      <c r="K7" s="6">
        <f t="shared" si="0"/>
        <v>65238.659191462226</v>
      </c>
      <c r="L7" s="6">
        <f t="shared" si="0"/>
        <v>67195.81896720608</v>
      </c>
      <c r="M7" s="6">
        <f aca="true" t="shared" si="1" ref="M7:V9">$B$3*((1+($A7/100))^M$6)</f>
        <v>69211.69353622227</v>
      </c>
      <c r="N7" s="6">
        <f t="shared" si="1"/>
        <v>71288.04434230893</v>
      </c>
      <c r="O7" s="6">
        <f t="shared" si="1"/>
        <v>73426.6856725782</v>
      </c>
      <c r="P7" s="6">
        <f t="shared" si="1"/>
        <v>75629.48624275555</v>
      </c>
      <c r="Q7" s="6">
        <f t="shared" si="1"/>
        <v>77898.37083003823</v>
      </c>
      <c r="R7" s="6">
        <f t="shared" si="1"/>
        <v>80235.32195493935</v>
      </c>
      <c r="S7" s="6">
        <f t="shared" si="1"/>
        <v>82642.38161358754</v>
      </c>
      <c r="T7" s="6">
        <f t="shared" si="1"/>
        <v>85121.65306199517</v>
      </c>
      <c r="U7" s="6">
        <f t="shared" si="1"/>
        <v>87675.30265385502</v>
      </c>
      <c r="V7" s="6">
        <f t="shared" si="1"/>
        <v>90305.56173347066</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6">
        <f>B3</f>
        <v>50000</v>
      </c>
      <c r="C8" s="6">
        <f t="shared" si="0"/>
        <v>53000</v>
      </c>
      <c r="D8" s="6">
        <f t="shared" si="0"/>
        <v>56180.00000000001</v>
      </c>
      <c r="E8" s="6">
        <f t="shared" si="0"/>
        <v>59550.80000000002</v>
      </c>
      <c r="F8" s="6">
        <f t="shared" si="0"/>
        <v>63123.84800000001</v>
      </c>
      <c r="G8" s="6">
        <f t="shared" si="0"/>
        <v>66911.27888000003</v>
      </c>
      <c r="H8" s="6">
        <f t="shared" si="0"/>
        <v>70925.95561280003</v>
      </c>
      <c r="I8" s="6">
        <f t="shared" si="0"/>
        <v>75181.51294956804</v>
      </c>
      <c r="J8" s="6">
        <f t="shared" si="0"/>
        <v>79692.40372654212</v>
      </c>
      <c r="K8" s="6">
        <f t="shared" si="0"/>
        <v>84473.94795013464</v>
      </c>
      <c r="L8" s="6">
        <f t="shared" si="0"/>
        <v>89542.38482714273</v>
      </c>
      <c r="M8" s="6">
        <f t="shared" si="1"/>
        <v>94914.92791677131</v>
      </c>
      <c r="N8" s="6">
        <f t="shared" si="1"/>
        <v>100609.82359177759</v>
      </c>
      <c r="O8" s="6">
        <f t="shared" si="1"/>
        <v>106646.41300728425</v>
      </c>
      <c r="P8" s="6">
        <f t="shared" si="1"/>
        <v>113045.1977877213</v>
      </c>
      <c r="Q8" s="6">
        <f t="shared" si="1"/>
        <v>119827.90965498461</v>
      </c>
      <c r="R8" s="6">
        <f t="shared" si="1"/>
        <v>127017.58423428367</v>
      </c>
      <c r="S8" s="6">
        <f t="shared" si="1"/>
        <v>134638.6392883407</v>
      </c>
      <c r="T8" s="6">
        <f t="shared" si="1"/>
        <v>142716.95764564115</v>
      </c>
      <c r="U8" s="6">
        <f t="shared" si="1"/>
        <v>151279.9751043796</v>
      </c>
      <c r="V8" s="6">
        <f t="shared" si="1"/>
        <v>160356.7736106424</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27">
        <v>9</v>
      </c>
      <c r="B9" s="13">
        <f>B3</f>
        <v>50000</v>
      </c>
      <c r="C9" s="13">
        <f t="shared" si="0"/>
        <v>54500.00000000001</v>
      </c>
      <c r="D9" s="13">
        <f t="shared" si="0"/>
        <v>59405.00000000001</v>
      </c>
      <c r="E9" s="13">
        <f t="shared" si="0"/>
        <v>64751.45000000001</v>
      </c>
      <c r="F9" s="13">
        <f t="shared" si="0"/>
        <v>70579.08050000001</v>
      </c>
      <c r="G9" s="13">
        <f t="shared" si="0"/>
        <v>76931.19774500003</v>
      </c>
      <c r="H9" s="13">
        <f t="shared" si="0"/>
        <v>83855.00554205003</v>
      </c>
      <c r="I9" s="13">
        <f t="shared" si="0"/>
        <v>91401.95604083453</v>
      </c>
      <c r="J9" s="13">
        <f t="shared" si="0"/>
        <v>99628.13208450965</v>
      </c>
      <c r="K9" s="13">
        <f t="shared" si="0"/>
        <v>108594.66397211552</v>
      </c>
      <c r="L9" s="13">
        <f t="shared" si="0"/>
        <v>118368.18372960594</v>
      </c>
      <c r="M9" s="13">
        <f t="shared" si="1"/>
        <v>129021.32026527046</v>
      </c>
      <c r="N9" s="13">
        <f t="shared" si="1"/>
        <v>140633.2390891448</v>
      </c>
      <c r="O9" s="13">
        <f t="shared" si="1"/>
        <v>153290.23060716788</v>
      </c>
      <c r="P9" s="13">
        <f t="shared" si="1"/>
        <v>167086.35136181297</v>
      </c>
      <c r="Q9" s="13">
        <f t="shared" si="1"/>
        <v>182124.12298437615</v>
      </c>
      <c r="R9" s="13">
        <f t="shared" si="1"/>
        <v>198515.29405297</v>
      </c>
      <c r="S9" s="13">
        <f t="shared" si="1"/>
        <v>216381.6705177373</v>
      </c>
      <c r="T9" s="13">
        <f t="shared" si="1"/>
        <v>235856.0208643337</v>
      </c>
      <c r="U9" s="13">
        <f t="shared" si="1"/>
        <v>257083.06274212376</v>
      </c>
      <c r="V9" s="13">
        <f t="shared" si="1"/>
        <v>280220.5383889149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tabSelected="1" zoomScale="140" zoomScaleNormal="140" zoomScalePageLayoutView="0" workbookViewId="0" topLeftCell="A1">
      <selection activeCell="A1" sqref="A1"/>
    </sheetView>
  </sheetViews>
  <sheetFormatPr defaultColWidth="9.140625" defaultRowHeight="12.75"/>
  <cols>
    <col min="1" max="1" width="14.421875" style="4" customWidth="1"/>
    <col min="2" max="2" width="9.710937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8.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15" t="s">
        <v>29</v>
      </c>
    </row>
    <row r="2" spans="1:2" ht="15">
      <c r="A2" s="8"/>
      <c r="B2" s="8"/>
    </row>
    <row r="3" spans="1:2" ht="15">
      <c r="A3" s="4" t="s">
        <v>34</v>
      </c>
      <c r="B3" s="15">
        <v>60000</v>
      </c>
    </row>
    <row r="4" ht="15">
      <c r="C4" s="15"/>
    </row>
    <row r="5" spans="3:22" ht="15">
      <c r="C5" s="44" t="s">
        <v>11</v>
      </c>
      <c r="D5" s="44"/>
      <c r="E5" s="44"/>
      <c r="F5" s="44"/>
      <c r="G5" s="44"/>
      <c r="H5" s="44"/>
      <c r="I5" s="44"/>
      <c r="J5" s="44"/>
      <c r="K5" s="44"/>
      <c r="L5" s="44"/>
      <c r="M5" s="44"/>
      <c r="N5" s="44"/>
      <c r="O5" s="44"/>
      <c r="P5" s="44"/>
      <c r="Q5" s="44"/>
      <c r="R5" s="44"/>
      <c r="S5" s="44"/>
      <c r="T5" s="44"/>
      <c r="U5" s="44"/>
      <c r="V5" s="44"/>
    </row>
    <row r="6" spans="1:82" s="16" customFormat="1" ht="15">
      <c r="A6" s="16" t="s">
        <v>10</v>
      </c>
      <c r="B6" s="16">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4">
        <f aca="true" t="shared" si="0" ref="B7:K9">$B$3/((1+($A7/100))^B$6)</f>
        <v>60000</v>
      </c>
      <c r="C7" s="4">
        <f t="shared" si="0"/>
        <v>58252.42718446602</v>
      </c>
      <c r="D7" s="4">
        <f t="shared" si="0"/>
        <v>56555.75454802527</v>
      </c>
      <c r="E7" s="4">
        <f t="shared" si="0"/>
        <v>54908.49956118957</v>
      </c>
      <c r="F7" s="4">
        <f t="shared" si="0"/>
        <v>53309.22287494134</v>
      </c>
      <c r="G7" s="4">
        <f t="shared" si="0"/>
        <v>51756.52706304985</v>
      </c>
      <c r="H7" s="4">
        <f t="shared" si="0"/>
        <v>50249.055401019265</v>
      </c>
      <c r="I7" s="4">
        <f t="shared" si="0"/>
        <v>48785.49068060122</v>
      </c>
      <c r="J7" s="4">
        <f t="shared" si="0"/>
        <v>47364.55405883615</v>
      </c>
      <c r="K7" s="4">
        <f t="shared" si="0"/>
        <v>45985.003940617615</v>
      </c>
      <c r="L7" s="4">
        <f aca="true" t="shared" si="1" ref="L7:V9">$B$3/((1+($A7/100))^L$6)</f>
        <v>44645.63489380351</v>
      </c>
      <c r="M7" s="4">
        <f t="shared" si="1"/>
        <v>43345.27659592574</v>
      </c>
      <c r="N7" s="4">
        <f t="shared" si="1"/>
        <v>42082.792811578394</v>
      </c>
      <c r="O7" s="4">
        <f t="shared" si="1"/>
        <v>40857.080399590675</v>
      </c>
      <c r="P7" s="4">
        <f t="shared" si="1"/>
        <v>39667.06834911716</v>
      </c>
      <c r="Q7" s="4">
        <f t="shared" si="1"/>
        <v>38511.716843803064</v>
      </c>
      <c r="R7" s="4">
        <f t="shared" si="1"/>
        <v>37390.01635320686</v>
      </c>
      <c r="S7" s="4">
        <f t="shared" si="1"/>
        <v>36300.98675068627</v>
      </c>
      <c r="T7" s="4">
        <f t="shared" si="1"/>
        <v>35243.676456976966</v>
      </c>
      <c r="U7" s="4">
        <f t="shared" si="1"/>
        <v>34217.1616087155</v>
      </c>
      <c r="V7" s="4">
        <f t="shared" si="1"/>
        <v>33220.5452511801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4">
        <f t="shared" si="0"/>
        <v>60000</v>
      </c>
      <c r="C8" s="4">
        <f t="shared" si="0"/>
        <v>56603.773584905655</v>
      </c>
      <c r="D8" s="4">
        <f t="shared" si="0"/>
        <v>53399.78640085439</v>
      </c>
      <c r="E8" s="4">
        <f t="shared" si="0"/>
        <v>50377.1569819381</v>
      </c>
      <c r="F8" s="4">
        <f t="shared" si="0"/>
        <v>47525.61979428122</v>
      </c>
      <c r="G8" s="4">
        <f t="shared" si="0"/>
        <v>44835.49037196342</v>
      </c>
      <c r="H8" s="4">
        <f t="shared" si="0"/>
        <v>42297.63242638058</v>
      </c>
      <c r="I8" s="4">
        <f t="shared" si="0"/>
        <v>39903.42681734016</v>
      </c>
      <c r="J8" s="4">
        <f t="shared" si="0"/>
        <v>37644.74228050959</v>
      </c>
      <c r="K8" s="4">
        <f t="shared" si="0"/>
        <v>35513.9078118015</v>
      </c>
      <c r="L8" s="4">
        <f t="shared" si="1"/>
        <v>33503.68661490707</v>
      </c>
      <c r="M8" s="4">
        <f t="shared" si="1"/>
        <v>31607.251523497234</v>
      </c>
      <c r="N8" s="4">
        <f t="shared" si="1"/>
        <v>29818.16181462003</v>
      </c>
      <c r="O8" s="4">
        <f t="shared" si="1"/>
        <v>28130.341334547196</v>
      </c>
      <c r="P8" s="4">
        <f t="shared" si="1"/>
        <v>26538.057862780373</v>
      </c>
      <c r="Q8" s="4">
        <f t="shared" si="1"/>
        <v>25035.90364413242</v>
      </c>
      <c r="R8" s="4">
        <f t="shared" si="1"/>
        <v>23618.77702276644</v>
      </c>
      <c r="S8" s="4">
        <f t="shared" si="1"/>
        <v>22281.865115817396</v>
      </c>
      <c r="T8" s="4">
        <f t="shared" si="1"/>
        <v>21020.62746775226</v>
      </c>
      <c r="U8" s="4">
        <f t="shared" si="1"/>
        <v>19830.78062995496</v>
      </c>
      <c r="V8" s="4">
        <f t="shared" si="1"/>
        <v>18708.28361316506</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27">
        <v>9</v>
      </c>
      <c r="B9" s="12">
        <f t="shared" si="0"/>
        <v>60000</v>
      </c>
      <c r="C9" s="12">
        <f t="shared" si="0"/>
        <v>55045.87155963302</v>
      </c>
      <c r="D9" s="12">
        <f t="shared" si="0"/>
        <v>50500.799595993594</v>
      </c>
      <c r="E9" s="12">
        <f t="shared" si="0"/>
        <v>46331.00880366385</v>
      </c>
      <c r="F9" s="12">
        <f t="shared" si="0"/>
        <v>42505.51266391179</v>
      </c>
      <c r="G9" s="12">
        <f t="shared" si="0"/>
        <v>38995.883177900716</v>
      </c>
      <c r="H9" s="12">
        <f t="shared" si="0"/>
        <v>35776.039612752946</v>
      </c>
      <c r="I9" s="12">
        <f t="shared" si="0"/>
        <v>32822.054690599034</v>
      </c>
      <c r="J9" s="12">
        <f t="shared" si="0"/>
        <v>30111.976780366087</v>
      </c>
      <c r="K9" s="12">
        <f t="shared" si="0"/>
        <v>27625.66677097806</v>
      </c>
      <c r="L9" s="12">
        <f t="shared" si="1"/>
        <v>25344.648413741335</v>
      </c>
      <c r="M9" s="12">
        <f t="shared" si="1"/>
        <v>23251.971021781043</v>
      </c>
      <c r="N9" s="12">
        <f t="shared" si="1"/>
        <v>21332.08350622114</v>
      </c>
      <c r="O9" s="12">
        <f t="shared" si="1"/>
        <v>19570.718813046915</v>
      </c>
      <c r="P9" s="12">
        <f t="shared" si="1"/>
        <v>17954.787901877902</v>
      </c>
      <c r="Q9" s="12">
        <f t="shared" si="1"/>
        <v>16472.282478787067</v>
      </c>
      <c r="R9" s="12">
        <f t="shared" si="1"/>
        <v>15112.185760355105</v>
      </c>
      <c r="S9" s="12">
        <f t="shared" si="1"/>
        <v>13864.390605830373</v>
      </c>
      <c r="T9" s="12">
        <f t="shared" si="1"/>
        <v>12719.624409018688</v>
      </c>
      <c r="U9" s="12">
        <f t="shared" si="1"/>
        <v>11669.380191760263</v>
      </c>
      <c r="V9" s="12">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28"/>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29">
        <v>1</v>
      </c>
      <c r="D11" s="29">
        <v>2</v>
      </c>
      <c r="E11" s="29">
        <v>3</v>
      </c>
      <c r="F11" s="29">
        <v>4</v>
      </c>
      <c r="G11" s="29">
        <v>5</v>
      </c>
      <c r="H11" s="29">
        <v>6</v>
      </c>
      <c r="I11" s="29">
        <v>7</v>
      </c>
      <c r="J11" s="29">
        <v>8</v>
      </c>
      <c r="K11" s="29">
        <v>9</v>
      </c>
      <c r="L11" s="29">
        <v>10</v>
      </c>
    </row>
    <row r="12" spans="3:12" ht="15">
      <c r="C12" s="29">
        <v>11</v>
      </c>
      <c r="D12" s="29">
        <v>12</v>
      </c>
      <c r="E12" s="29">
        <v>13</v>
      </c>
      <c r="F12" s="29">
        <v>14</v>
      </c>
      <c r="G12" s="29">
        <v>15</v>
      </c>
      <c r="H12" s="29">
        <v>16</v>
      </c>
      <c r="I12" s="29">
        <v>17</v>
      </c>
      <c r="J12" s="29">
        <v>18</v>
      </c>
      <c r="K12" s="29">
        <v>19</v>
      </c>
      <c r="L12" s="29">
        <v>20</v>
      </c>
    </row>
    <row r="13" spans="2:12" ht="15">
      <c r="B13" s="4">
        <f>B7/1000</f>
        <v>60</v>
      </c>
      <c r="C13" s="4">
        <f aca="true" t="shared" si="2" ref="C13:L13">C7/1000</f>
        <v>58.252427184466015</v>
      </c>
      <c r="D13" s="4">
        <f t="shared" si="2"/>
        <v>56.55575454802527</v>
      </c>
      <c r="E13" s="4">
        <f t="shared" si="2"/>
        <v>54.90849956118957</v>
      </c>
      <c r="F13" s="4">
        <f t="shared" si="2"/>
        <v>53.30922287494134</v>
      </c>
      <c r="G13" s="4">
        <f t="shared" si="2"/>
        <v>51.75652706304985</v>
      </c>
      <c r="H13" s="4">
        <f t="shared" si="2"/>
        <v>50.24905540101926</v>
      </c>
      <c r="I13" s="4">
        <f t="shared" si="2"/>
        <v>48.78549068060122</v>
      </c>
      <c r="J13" s="4">
        <f t="shared" si="2"/>
        <v>47.36455405883615</v>
      </c>
      <c r="K13" s="4">
        <f t="shared" si="2"/>
        <v>45.98500394061762</v>
      </c>
      <c r="L13" s="4">
        <f t="shared" si="2"/>
        <v>44.64563489380351</v>
      </c>
    </row>
    <row r="14" spans="3:12" ht="15">
      <c r="C14" s="4">
        <f>M7/1000</f>
        <v>43.34527659592574</v>
      </c>
      <c r="D14" s="4">
        <f aca="true" t="shared" si="3" ref="D14:L14">N7/1000</f>
        <v>42.08279281157839</v>
      </c>
      <c r="E14" s="4">
        <f t="shared" si="3"/>
        <v>40.85708039959068</v>
      </c>
      <c r="F14" s="4">
        <f t="shared" si="3"/>
        <v>39.66706834911716</v>
      </c>
      <c r="G14" s="4">
        <f t="shared" si="3"/>
        <v>38.511716843803065</v>
      </c>
      <c r="H14" s="4">
        <f t="shared" si="3"/>
        <v>37.39001635320686</v>
      </c>
      <c r="I14" s="4">
        <f t="shared" si="3"/>
        <v>36.30098675068627</v>
      </c>
      <c r="J14" s="4">
        <f t="shared" si="3"/>
        <v>35.243676456976964</v>
      </c>
      <c r="K14" s="4">
        <f t="shared" si="3"/>
        <v>34.2171616087155</v>
      </c>
      <c r="L14" s="4">
        <f t="shared" si="3"/>
        <v>33.2205452511801</v>
      </c>
    </row>
    <row r="15" spans="2:12" ht="15">
      <c r="B15" s="4">
        <f>B8/1000</f>
        <v>60</v>
      </c>
      <c r="C15" s="4">
        <f aca="true" t="shared" si="4" ref="C15:L15">C8/1000</f>
        <v>56.60377358490565</v>
      </c>
      <c r="D15" s="4">
        <f t="shared" si="4"/>
        <v>53.39978640085439</v>
      </c>
      <c r="E15" s="4">
        <f t="shared" si="4"/>
        <v>50.3771569819381</v>
      </c>
      <c r="F15" s="4">
        <f t="shared" si="4"/>
        <v>47.52561979428122</v>
      </c>
      <c r="G15" s="4">
        <f t="shared" si="4"/>
        <v>44.83549037196342</v>
      </c>
      <c r="H15" s="4">
        <f t="shared" si="4"/>
        <v>42.29763242638058</v>
      </c>
      <c r="I15" s="4">
        <f t="shared" si="4"/>
        <v>39.90342681734016</v>
      </c>
      <c r="J15" s="4">
        <f t="shared" si="4"/>
        <v>37.64474228050959</v>
      </c>
      <c r="K15" s="4">
        <f t="shared" si="4"/>
        <v>35.5139078118015</v>
      </c>
      <c r="L15" s="4">
        <f t="shared" si="4"/>
        <v>33.50368661490707</v>
      </c>
    </row>
    <row r="16" spans="3:12" ht="15">
      <c r="C16" s="4">
        <f>M8/1000</f>
        <v>31.607251523497233</v>
      </c>
      <c r="D16" s="4">
        <f aca="true" t="shared" si="5" ref="D16:L16">N8/1000</f>
        <v>29.81816181462003</v>
      </c>
      <c r="E16" s="4">
        <f t="shared" si="5"/>
        <v>28.130341334547197</v>
      </c>
      <c r="F16" s="4">
        <f t="shared" si="5"/>
        <v>26.538057862780374</v>
      </c>
      <c r="G16" s="4">
        <f t="shared" si="5"/>
        <v>25.03590364413242</v>
      </c>
      <c r="H16" s="4">
        <f t="shared" si="5"/>
        <v>23.61877702276644</v>
      </c>
      <c r="I16" s="4">
        <f t="shared" si="5"/>
        <v>22.281865115817396</v>
      </c>
      <c r="J16" s="4">
        <f t="shared" si="5"/>
        <v>21.02062746775226</v>
      </c>
      <c r="K16" s="4">
        <f t="shared" si="5"/>
        <v>19.83078062995496</v>
      </c>
      <c r="L16" s="4">
        <f t="shared" si="5"/>
        <v>18.708283613165058</v>
      </c>
    </row>
    <row r="17" spans="2:12" ht="15">
      <c r="B17" s="4">
        <f>B9/1000</f>
        <v>60</v>
      </c>
      <c r="C17" s="4">
        <f aca="true" t="shared" si="6" ref="C17:L17">C9/1000</f>
        <v>55.04587155963302</v>
      </c>
      <c r="D17" s="4">
        <f t="shared" si="6"/>
        <v>50.50079959599359</v>
      </c>
      <c r="E17" s="4">
        <f t="shared" si="6"/>
        <v>46.33100880366385</v>
      </c>
      <c r="F17" s="4">
        <f t="shared" si="6"/>
        <v>42.50551266391179</v>
      </c>
      <c r="G17" s="4">
        <f t="shared" si="6"/>
        <v>38.995883177900716</v>
      </c>
      <c r="H17" s="4">
        <f t="shared" si="6"/>
        <v>35.776039612752946</v>
      </c>
      <c r="I17" s="4">
        <f t="shared" si="6"/>
        <v>32.82205469059903</v>
      </c>
      <c r="J17" s="4">
        <f t="shared" si="6"/>
        <v>30.11197678036609</v>
      </c>
      <c r="K17" s="4">
        <f t="shared" si="6"/>
        <v>27.62566677097806</v>
      </c>
      <c r="L17" s="4">
        <f t="shared" si="6"/>
        <v>25.344648413741336</v>
      </c>
    </row>
    <row r="18" spans="3:12" ht="15">
      <c r="C18" s="4">
        <f>M9/1000</f>
        <v>23.251971021781042</v>
      </c>
      <c r="D18" s="4">
        <f aca="true" t="shared" si="7" ref="D18:L18">N9/1000</f>
        <v>21.332083506221142</v>
      </c>
      <c r="E18" s="4">
        <f t="shared" si="7"/>
        <v>19.570718813046916</v>
      </c>
      <c r="F18" s="4">
        <f t="shared" si="7"/>
        <v>17.954787901877904</v>
      </c>
      <c r="G18" s="4">
        <f t="shared" si="7"/>
        <v>16.47228247878707</v>
      </c>
      <c r="H18" s="4">
        <f t="shared" si="7"/>
        <v>15.112185760355105</v>
      </c>
      <c r="I18" s="4">
        <f t="shared" si="7"/>
        <v>13.864390605830373</v>
      </c>
      <c r="J18" s="4">
        <f t="shared" si="7"/>
        <v>12.719624409018689</v>
      </c>
      <c r="K18" s="4">
        <f t="shared" si="7"/>
        <v>11.669380191760263</v>
      </c>
      <c r="L18" s="4">
        <f t="shared" si="7"/>
        <v>10.705853386936022</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H53"/>
  <sheetViews>
    <sheetView zoomScale="140" zoomScaleNormal="140" zoomScalePageLayoutView="0" workbookViewId="0" topLeftCell="A42">
      <selection activeCell="F54" sqref="F54"/>
    </sheetView>
  </sheetViews>
  <sheetFormatPr defaultColWidth="9.140625" defaultRowHeight="12.75"/>
  <cols>
    <col min="1" max="1" width="14.28125" style="3" customWidth="1"/>
    <col min="2" max="2" width="11.7109375" style="3" customWidth="1"/>
    <col min="3" max="3" width="14.28125" style="3" customWidth="1"/>
    <col min="4" max="16384" width="9.140625" style="3" customWidth="1"/>
  </cols>
  <sheetData>
    <row r="1" ht="15">
      <c r="A1" s="1" t="s">
        <v>29</v>
      </c>
    </row>
    <row r="2" ht="15"/>
    <row r="3" spans="1:2" s="4" customFormat="1" ht="15">
      <c r="A3" s="4" t="s">
        <v>35</v>
      </c>
      <c r="B3" s="30">
        <v>5</v>
      </c>
    </row>
    <row r="4" spans="1:2" s="4" customFormat="1" ht="15">
      <c r="A4" s="4" t="s">
        <v>0</v>
      </c>
      <c r="B4" s="15">
        <v>1</v>
      </c>
    </row>
    <row r="5" s="4" customFormat="1" ht="15"/>
    <row r="6" spans="1:3" ht="15">
      <c r="A6" s="2" t="s">
        <v>13</v>
      </c>
      <c r="B6" s="2"/>
      <c r="C6" s="2" t="s">
        <v>43</v>
      </c>
    </row>
    <row r="7" spans="1:3" ht="15">
      <c r="A7" s="40" t="s">
        <v>42</v>
      </c>
      <c r="B7" s="40" t="s">
        <v>12</v>
      </c>
      <c r="C7" s="40" t="s">
        <v>44</v>
      </c>
    </row>
    <row r="8" spans="1:3" ht="15">
      <c r="A8" s="31">
        <v>5</v>
      </c>
      <c r="B8" s="32">
        <f>$B$4*((((1+$B$3/100)^A8)-1)/($B$3/100*((1+$B$3/100)^A8)))</f>
        <v>4.329476670630821</v>
      </c>
      <c r="C8" s="3">
        <f>(1/$B$3)*100</f>
        <v>20</v>
      </c>
    </row>
    <row r="9" spans="1:3" ht="15">
      <c r="A9" s="31">
        <v>6</v>
      </c>
      <c r="B9" s="32">
        <f aca="true" t="shared" si="0" ref="B9:B53">$B$4*((((1+$B$3/100)^A9)-1)/($B$3/100*((1+$B$3/100)^A9)))</f>
        <v>5.075692067267447</v>
      </c>
      <c r="C9" s="3">
        <f aca="true" t="shared" si="1" ref="C9:C53">(1/$B$3)*100</f>
        <v>20</v>
      </c>
    </row>
    <row r="10" spans="1:3" ht="15">
      <c r="A10" s="31">
        <v>7</v>
      </c>
      <c r="B10" s="32">
        <f t="shared" si="0"/>
        <v>5.786373397397571</v>
      </c>
      <c r="C10" s="3">
        <f t="shared" si="1"/>
        <v>20</v>
      </c>
    </row>
    <row r="11" spans="1:3" ht="15">
      <c r="A11" s="31">
        <v>8</v>
      </c>
      <c r="B11" s="32">
        <f t="shared" si="0"/>
        <v>6.463212759426256</v>
      </c>
      <c r="C11" s="3">
        <f t="shared" si="1"/>
        <v>20</v>
      </c>
    </row>
    <row r="12" spans="1:3" ht="15">
      <c r="A12" s="31">
        <v>9</v>
      </c>
      <c r="B12" s="32">
        <f t="shared" si="0"/>
        <v>7.107821675644054</v>
      </c>
      <c r="C12" s="3">
        <f t="shared" si="1"/>
        <v>20</v>
      </c>
    </row>
    <row r="13" spans="1:3" ht="15">
      <c r="A13" s="31">
        <v>10</v>
      </c>
      <c r="B13" s="32">
        <f t="shared" si="0"/>
        <v>7.721734929184812</v>
      </c>
      <c r="C13" s="3">
        <f t="shared" si="1"/>
        <v>20</v>
      </c>
    </row>
    <row r="14" spans="1:3" ht="15">
      <c r="A14" s="31">
        <v>11</v>
      </c>
      <c r="B14" s="32">
        <f t="shared" si="0"/>
        <v>8.30641421827125</v>
      </c>
      <c r="C14" s="3">
        <f t="shared" si="1"/>
        <v>20</v>
      </c>
    </row>
    <row r="15" spans="1:5" ht="15">
      <c r="A15" s="31">
        <v>12</v>
      </c>
      <c r="B15" s="32">
        <f t="shared" si="0"/>
        <v>8.863251636448808</v>
      </c>
      <c r="C15" s="3">
        <f t="shared" si="1"/>
        <v>20</v>
      </c>
      <c r="E15" s="3" t="s">
        <v>4</v>
      </c>
    </row>
    <row r="16" spans="1:3" ht="15">
      <c r="A16" s="31">
        <v>13</v>
      </c>
      <c r="B16" s="32">
        <f t="shared" si="0"/>
        <v>9.393572987094107</v>
      </c>
      <c r="C16" s="3">
        <f t="shared" si="1"/>
        <v>20</v>
      </c>
    </row>
    <row r="17" spans="1:3" ht="15">
      <c r="A17" s="31">
        <v>14</v>
      </c>
      <c r="B17" s="32">
        <f t="shared" si="0"/>
        <v>9.898640940089622</v>
      </c>
      <c r="C17" s="3">
        <f t="shared" si="1"/>
        <v>20</v>
      </c>
    </row>
    <row r="18" spans="1:3" ht="15">
      <c r="A18" s="31">
        <v>15</v>
      </c>
      <c r="B18" s="32">
        <f t="shared" si="0"/>
        <v>10.379658038180596</v>
      </c>
      <c r="C18" s="3">
        <f t="shared" si="1"/>
        <v>20</v>
      </c>
    </row>
    <row r="19" spans="1:3" ht="15">
      <c r="A19" s="31">
        <v>16</v>
      </c>
      <c r="B19" s="32">
        <f t="shared" si="0"/>
        <v>10.837769560171996</v>
      </c>
      <c r="C19" s="3">
        <f t="shared" si="1"/>
        <v>20</v>
      </c>
    </row>
    <row r="20" spans="1:3" ht="15">
      <c r="A20" s="31">
        <v>17</v>
      </c>
      <c r="B20" s="32">
        <f t="shared" si="0"/>
        <v>11.274066247782853</v>
      </c>
      <c r="C20" s="3">
        <f t="shared" si="1"/>
        <v>20</v>
      </c>
    </row>
    <row r="21" spans="1:3" ht="15">
      <c r="A21" s="31">
        <v>18</v>
      </c>
      <c r="B21" s="32">
        <f t="shared" si="0"/>
        <v>11.689586902650337</v>
      </c>
      <c r="C21" s="3">
        <f t="shared" si="1"/>
        <v>20</v>
      </c>
    </row>
    <row r="22" spans="1:3" ht="15">
      <c r="A22" s="31">
        <v>19</v>
      </c>
      <c r="B22" s="32">
        <f t="shared" si="0"/>
        <v>12.085320859666988</v>
      </c>
      <c r="C22" s="3">
        <f t="shared" si="1"/>
        <v>20</v>
      </c>
    </row>
    <row r="23" spans="1:3" s="20" customFormat="1" ht="15">
      <c r="A23" s="21">
        <v>20</v>
      </c>
      <c r="B23" s="32">
        <f t="shared" si="0"/>
        <v>12.462210342539986</v>
      </c>
      <c r="C23" s="3">
        <f t="shared" si="1"/>
        <v>20</v>
      </c>
    </row>
    <row r="24" spans="1:3" ht="15">
      <c r="A24" s="31">
        <v>21</v>
      </c>
      <c r="B24" s="32">
        <f t="shared" si="0"/>
        <v>12.82115270718094</v>
      </c>
      <c r="C24" s="3">
        <f t="shared" si="1"/>
        <v>20</v>
      </c>
    </row>
    <row r="25" spans="1:3" ht="15">
      <c r="A25" s="31">
        <v>22</v>
      </c>
      <c r="B25" s="32">
        <f t="shared" si="0"/>
        <v>13.16300257826756</v>
      </c>
      <c r="C25" s="3">
        <f t="shared" si="1"/>
        <v>20</v>
      </c>
    </row>
    <row r="26" spans="1:3" ht="15">
      <c r="A26" s="31">
        <v>23</v>
      </c>
      <c r="B26" s="32">
        <f t="shared" si="0"/>
        <v>13.488573884064344</v>
      </c>
      <c r="C26" s="3">
        <f t="shared" si="1"/>
        <v>20</v>
      </c>
    </row>
    <row r="27" spans="1:3" ht="15">
      <c r="A27" s="31">
        <v>24</v>
      </c>
      <c r="B27" s="32">
        <f t="shared" si="0"/>
        <v>13.798641794346995</v>
      </c>
      <c r="C27" s="3">
        <f t="shared" si="1"/>
        <v>20</v>
      </c>
    </row>
    <row r="28" spans="1:3" ht="15">
      <c r="A28" s="31">
        <v>25</v>
      </c>
      <c r="B28" s="32">
        <f t="shared" si="0"/>
        <v>14.093944566044758</v>
      </c>
      <c r="C28" s="3">
        <f t="shared" si="1"/>
        <v>20</v>
      </c>
    </row>
    <row r="29" spans="1:3" ht="15">
      <c r="A29" s="31">
        <v>26</v>
      </c>
      <c r="B29" s="32">
        <f t="shared" si="0"/>
        <v>14.375185300995007</v>
      </c>
      <c r="C29" s="3">
        <f t="shared" si="1"/>
        <v>20</v>
      </c>
    </row>
    <row r="30" spans="1:3" ht="15">
      <c r="A30" s="31">
        <v>27</v>
      </c>
      <c r="B30" s="32">
        <f t="shared" si="0"/>
        <v>14.643033619995245</v>
      </c>
      <c r="C30" s="3">
        <f t="shared" si="1"/>
        <v>20</v>
      </c>
    </row>
    <row r="31" spans="1:7" ht="15">
      <c r="A31" s="31">
        <v>28</v>
      </c>
      <c r="B31" s="32">
        <f t="shared" si="0"/>
        <v>14.898127257138327</v>
      </c>
      <c r="C31" s="3">
        <f t="shared" si="1"/>
        <v>20</v>
      </c>
      <c r="G31" s="3" t="s">
        <v>4</v>
      </c>
    </row>
    <row r="32" spans="1:3" ht="15">
      <c r="A32" s="31">
        <v>29</v>
      </c>
      <c r="B32" s="32">
        <f t="shared" si="0"/>
        <v>15.141073578226981</v>
      </c>
      <c r="C32" s="3">
        <f t="shared" si="1"/>
        <v>20</v>
      </c>
    </row>
    <row r="33" spans="1:3" ht="15">
      <c r="A33" s="31">
        <v>30</v>
      </c>
      <c r="B33" s="32">
        <f t="shared" si="0"/>
        <v>15.372451026882837</v>
      </c>
      <c r="C33" s="3">
        <f t="shared" si="1"/>
        <v>20</v>
      </c>
    </row>
    <row r="34" spans="1:3" ht="15">
      <c r="A34" s="31">
        <v>31</v>
      </c>
      <c r="B34" s="32">
        <f t="shared" si="0"/>
        <v>15.59281050179318</v>
      </c>
      <c r="C34" s="3">
        <f t="shared" si="1"/>
        <v>20</v>
      </c>
    </row>
    <row r="35" spans="1:3" ht="15">
      <c r="A35" s="31">
        <v>32</v>
      </c>
      <c r="B35" s="32">
        <f t="shared" si="0"/>
        <v>15.802676668374456</v>
      </c>
      <c r="C35" s="3">
        <f t="shared" si="1"/>
        <v>20</v>
      </c>
    </row>
    <row r="36" spans="1:3" ht="15">
      <c r="A36" s="31">
        <v>33</v>
      </c>
      <c r="B36" s="32">
        <f t="shared" si="0"/>
        <v>16.002549207975672</v>
      </c>
      <c r="C36" s="3">
        <f t="shared" si="1"/>
        <v>20</v>
      </c>
    </row>
    <row r="37" spans="1:3" ht="15">
      <c r="A37" s="31">
        <v>34</v>
      </c>
      <c r="B37" s="32">
        <f t="shared" si="0"/>
        <v>16.192904007595878</v>
      </c>
      <c r="C37" s="3">
        <f t="shared" si="1"/>
        <v>20</v>
      </c>
    </row>
    <row r="38" spans="1:3" ht="15">
      <c r="A38" s="31">
        <v>35</v>
      </c>
      <c r="B38" s="32">
        <f t="shared" si="0"/>
        <v>16.374194292948456</v>
      </c>
      <c r="C38" s="3">
        <f t="shared" si="1"/>
        <v>20</v>
      </c>
    </row>
    <row r="39" spans="1:3" ht="15">
      <c r="A39" s="31">
        <v>36</v>
      </c>
      <c r="B39" s="32">
        <f t="shared" si="0"/>
        <v>16.546851707569957</v>
      </c>
      <c r="C39" s="3">
        <f t="shared" si="1"/>
        <v>20</v>
      </c>
    </row>
    <row r="40" spans="1:3" ht="15">
      <c r="A40" s="31">
        <v>37</v>
      </c>
      <c r="B40" s="32">
        <f t="shared" si="0"/>
        <v>16.711287340542814</v>
      </c>
      <c r="C40" s="3">
        <f t="shared" si="1"/>
        <v>20</v>
      </c>
    </row>
    <row r="41" spans="1:3" ht="15">
      <c r="A41" s="31">
        <v>38</v>
      </c>
      <c r="B41" s="32">
        <f t="shared" si="0"/>
        <v>16.867892705278873</v>
      </c>
      <c r="C41" s="3">
        <f t="shared" si="1"/>
        <v>20</v>
      </c>
    </row>
    <row r="42" spans="1:3" ht="15">
      <c r="A42" s="31">
        <v>39</v>
      </c>
      <c r="B42" s="32">
        <f t="shared" si="0"/>
        <v>17.017040671694165</v>
      </c>
      <c r="C42" s="3">
        <f t="shared" si="1"/>
        <v>20</v>
      </c>
    </row>
    <row r="43" spans="1:3" s="20" customFormat="1" ht="15">
      <c r="A43" s="21">
        <v>40</v>
      </c>
      <c r="B43" s="32">
        <f t="shared" si="0"/>
        <v>17.159086353994443</v>
      </c>
      <c r="C43" s="3">
        <f t="shared" si="1"/>
        <v>20</v>
      </c>
    </row>
    <row r="44" spans="1:3" ht="15">
      <c r="A44" s="31">
        <v>41</v>
      </c>
      <c r="B44" s="32">
        <f t="shared" si="0"/>
        <v>17.294367956185184</v>
      </c>
      <c r="C44" s="3">
        <f t="shared" si="1"/>
        <v>20</v>
      </c>
    </row>
    <row r="45" spans="1:3" ht="15">
      <c r="A45" s="31">
        <v>42</v>
      </c>
      <c r="B45" s="32">
        <f t="shared" si="0"/>
        <v>17.423207577319225</v>
      </c>
      <c r="C45" s="3">
        <f t="shared" si="1"/>
        <v>20</v>
      </c>
    </row>
    <row r="46" spans="1:8" ht="15">
      <c r="A46" s="31">
        <v>43</v>
      </c>
      <c r="B46" s="32">
        <f t="shared" si="0"/>
        <v>17.54591197839926</v>
      </c>
      <c r="C46" s="3">
        <f t="shared" si="1"/>
        <v>20</v>
      </c>
      <c r="H46" s="3" t="s">
        <v>4</v>
      </c>
    </row>
    <row r="47" spans="1:3" ht="15">
      <c r="A47" s="31">
        <v>44</v>
      </c>
      <c r="B47" s="32">
        <f t="shared" si="0"/>
        <v>17.6627733127612</v>
      </c>
      <c r="C47" s="3">
        <f t="shared" si="1"/>
        <v>20</v>
      </c>
    </row>
    <row r="48" spans="1:3" ht="15">
      <c r="A48" s="31">
        <v>45</v>
      </c>
      <c r="B48" s="32">
        <f t="shared" si="0"/>
        <v>17.774069821677333</v>
      </c>
      <c r="C48" s="3">
        <f t="shared" si="1"/>
        <v>20</v>
      </c>
    </row>
    <row r="49" spans="1:3" ht="15">
      <c r="A49" s="31">
        <v>46</v>
      </c>
      <c r="B49" s="32">
        <f t="shared" si="0"/>
        <v>17.880066496835557</v>
      </c>
      <c r="C49" s="3">
        <f t="shared" si="1"/>
        <v>20</v>
      </c>
    </row>
    <row r="50" spans="1:3" ht="15">
      <c r="A50" s="31">
        <v>47</v>
      </c>
      <c r="B50" s="32">
        <f t="shared" si="0"/>
        <v>17.981015711271958</v>
      </c>
      <c r="C50" s="3">
        <f t="shared" si="1"/>
        <v>20</v>
      </c>
    </row>
    <row r="51" spans="1:3" ht="15">
      <c r="A51" s="31">
        <v>48</v>
      </c>
      <c r="B51" s="32">
        <f t="shared" si="0"/>
        <v>18.077157820259007</v>
      </c>
      <c r="C51" s="3">
        <f t="shared" si="1"/>
        <v>20</v>
      </c>
    </row>
    <row r="52" spans="1:3" ht="15">
      <c r="A52" s="31">
        <v>49</v>
      </c>
      <c r="B52" s="32">
        <f t="shared" si="0"/>
        <v>18.168721733580007</v>
      </c>
      <c r="C52" s="3">
        <f t="shared" si="1"/>
        <v>20</v>
      </c>
    </row>
    <row r="53" spans="1:3" ht="15.75" thickBot="1">
      <c r="A53" s="41">
        <v>50</v>
      </c>
      <c r="B53" s="42">
        <f t="shared" si="0"/>
        <v>18.255925460552387</v>
      </c>
      <c r="C53" s="43">
        <f t="shared" si="1"/>
        <v>20</v>
      </c>
    </row>
    <row r="54" ht="15.75" thickTop="1"/>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dcterms:created xsi:type="dcterms:W3CDTF">2007-01-01T19:46:20Z</dcterms:created>
  <dcterms:modified xsi:type="dcterms:W3CDTF">2015-12-08T08:34:55Z</dcterms:modified>
  <cp:category/>
  <cp:version/>
  <cp:contentType/>
  <cp:contentStatus/>
</cp:coreProperties>
</file>