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4535" activeTab="1"/>
  </bookViews>
  <sheets>
    <sheet name="Eksempel 5.1" sheetId="1" r:id="rId1"/>
    <sheet name="Eksempel 5.2" sheetId="2" r:id="rId2"/>
    <sheet name="Eksempel 5.3" sheetId="3" r:id="rId3"/>
    <sheet name="Eksempel 5.4"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imes New Roman"/>
            <family val="1"/>
          </rPr>
          <t xml:space="preserve">Her beregnes nåverdi ved alternative kapitalkostnader samt internrente for kontantstrømmen. Fete typer angir inputverdier. Merk at du kan velge startår.
Du kan ha opptil opptil tre kontantstrømmer. Du kan legge inn kontanstrøm for prosjekt to og tre i linjene 4 og 5 ved å klikke på plusstegnet helt til venstre ut for linje 6. Nåverdiprofilene vises hvis du tar frem linjene 9 og 10 (trykk på plusstegnet ut for linje 11).
Tilsvarende kan du utvide planperioden opptil 20 år ved å ta frem kolonnene til og med år 20 (plusstegn over kolonne W). </t>
        </r>
        <r>
          <rPr>
            <sz val="9"/>
            <rFont val="Tahoma"/>
            <family val="2"/>
          </rPr>
          <t xml:space="preserve">
 </t>
        </r>
      </text>
    </comment>
    <comment ref="C2" authorId="0">
      <text>
        <r>
          <rPr>
            <sz val="11"/>
            <rFont val="Times New Roman"/>
            <family val="1"/>
          </rPr>
          <t>Denne verdien er beregnet ut fra startåret. Dermed oppdateres årstallene automatisk når du endrer startåret.</t>
        </r>
        <r>
          <rPr>
            <sz val="9"/>
            <rFont val="Tahoma"/>
            <family val="2"/>
          </rPr>
          <t xml:space="preserve">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C7" authorId="0">
      <text>
        <r>
          <rPr>
            <sz val="11"/>
            <rFont val="Times New Roman"/>
            <family val="1"/>
          </rPr>
          <t>Intervall i nåverdiprofilen.</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imes New Roman"/>
            <family val="1"/>
          </rPr>
          <t>I dette regnearket beregnes lønnsomheten av å investere i 1000 Orklaaksjer i 2001 og selge dem i 2007.</t>
        </r>
        <r>
          <rPr>
            <sz val="8"/>
            <rFont val="Tahoma"/>
            <family val="2"/>
          </rPr>
          <t xml:space="preserve">
</t>
        </r>
      </text>
    </comment>
    <comment ref="C10" authorId="0">
      <text>
        <r>
          <rPr>
            <sz val="11"/>
            <rFont val="Times New Roman"/>
            <family val="1"/>
          </rPr>
          <t>Intervall i nåverdiprofilen.</t>
        </r>
        <r>
          <rPr>
            <sz val="9"/>
            <rFont val="Tahoma"/>
            <family val="2"/>
          </rPr>
          <t xml:space="preserve">
</t>
        </r>
      </text>
    </comment>
    <comment ref="B2" authorId="0">
      <text>
        <r>
          <rPr>
            <sz val="11"/>
            <rFont val="Times New Roman"/>
            <family val="1"/>
          </rPr>
          <t>Startår</t>
        </r>
      </text>
    </comment>
  </commentList>
</comments>
</file>

<file path=xl/comments3.xml><?xml version="1.0" encoding="utf-8"?>
<comments xmlns="http://schemas.openxmlformats.org/spreadsheetml/2006/main">
  <authors>
    <author>Per Ivar Gj?rum</author>
  </authors>
  <commentList>
    <comment ref="A1" authorId="0">
      <text>
        <r>
          <rPr>
            <sz val="11"/>
            <rFont val="Times New Roman"/>
            <family val="1"/>
          </rPr>
          <t>Dette regnearket kan du bruke til å beregne årlig kapitalforbruk som i formel 5.4.
Resultatet i celle B7 er med én desimal. Dette er ofte for nøyaktig i en grovvurdering som dette. Nøyaktighet i svaret kan du velge ved å variere tallet i celle B9. Høyere tall gir større nøyaktighet. Linjene 10-12 er hjelpelinjer i denne beregningen – ikke spesielt elegant, men det virker.</t>
        </r>
      </text>
    </comment>
    <comment ref="A9" authorId="0">
      <text>
        <r>
          <rPr>
            <sz val="11"/>
            <rFont val="Times New Roman"/>
            <family val="1"/>
          </rPr>
          <t>Se "Les dette" for forklaring.</t>
        </r>
        <r>
          <rPr>
            <sz val="9"/>
            <rFont val="Tahoma"/>
            <family val="0"/>
          </rPr>
          <t xml:space="preserve">
</t>
        </r>
      </text>
    </comment>
    <comment ref="A13" authorId="0">
      <text>
        <r>
          <rPr>
            <sz val="11"/>
            <rFont val="Times New Roman"/>
            <family val="1"/>
          </rPr>
          <t>Se "Les dette" for forklaring.</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imes New Roman"/>
            <family val="1"/>
          </rPr>
          <t>Med dette regnearket kan du beregne lønnsomheten av utvidelsen i AS Alu. 
I celle B15 velges intervall i figuren med nåverdiprofil. Tallene bak nåverdiprofil og hjelpelinje for horisontal akse (for å unngå null i origo) ligger under figuren.</t>
        </r>
      </text>
    </comment>
  </commentList>
</comments>
</file>

<file path=xl/sharedStrings.xml><?xml version="1.0" encoding="utf-8"?>
<sst xmlns="http://schemas.openxmlformats.org/spreadsheetml/2006/main" count="65" uniqueCount="50">
  <si>
    <t>Les dette</t>
  </si>
  <si>
    <t>Investering</t>
  </si>
  <si>
    <t>Restverdi</t>
  </si>
  <si>
    <t>Kapitalkostnad, reell før skatt</t>
  </si>
  <si>
    <t>Planperiode</t>
  </si>
  <si>
    <t>Årlig kapitalforbruk</t>
  </si>
  <si>
    <t>tusen kr</t>
  </si>
  <si>
    <t>år</t>
  </si>
  <si>
    <t>pr. år</t>
  </si>
  <si>
    <t>År</t>
  </si>
  <si>
    <t>Internrente</t>
  </si>
  <si>
    <t>Kontantstrøm prosjekt A</t>
  </si>
  <si>
    <t>Kontantstrøm prosjekt B</t>
  </si>
  <si>
    <t>Kontantstrøm prosjekt C</t>
  </si>
  <si>
    <t>Kapitalkostnad</t>
  </si>
  <si>
    <t>Nåverdi prosjekt A</t>
  </si>
  <si>
    <t>Nåverdi prosjekt B</t>
  </si>
  <si>
    <t>Nåverdi prosjekt C</t>
  </si>
  <si>
    <t>Hjelpelinje 1</t>
  </si>
  <si>
    <t>Hjelpelinje 2</t>
  </si>
  <si>
    <t>Nøyaktighet i svaret</t>
  </si>
  <si>
    <t>Hjelpelinje 3</t>
  </si>
  <si>
    <t>Pris</t>
  </si>
  <si>
    <t>Volum</t>
  </si>
  <si>
    <t>Aluminium</t>
  </si>
  <si>
    <t>kr/tonn</t>
  </si>
  <si>
    <t>tonn</t>
  </si>
  <si>
    <t>Alumina</t>
  </si>
  <si>
    <t>Elektrisitet</t>
  </si>
  <si>
    <t>kr/kWh</t>
  </si>
  <si>
    <t>kWh</t>
  </si>
  <si>
    <t>Dekningsbidrag</t>
  </si>
  <si>
    <t>Arbeidskraft</t>
  </si>
  <si>
    <t>kr/årsverk</t>
  </si>
  <si>
    <t>årsverk</t>
  </si>
  <si>
    <t>Anleggskapital/restverdi</t>
  </si>
  <si>
    <t>Arbeidskapital</t>
  </si>
  <si>
    <t>Kontantstrøm</t>
  </si>
  <si>
    <t>Arbeidskapitalprosent</t>
  </si>
  <si>
    <t>Intervall nåverdiprofil</t>
  </si>
  <si>
    <t>Nåverdi</t>
  </si>
  <si>
    <t>Hjelpelinje</t>
  </si>
  <si>
    <t>jfr. Figur 5.4</t>
  </si>
  <si>
    <t>Ordinært utbytte</t>
  </si>
  <si>
    <t>Tilleggsutbytte</t>
  </si>
  <si>
    <t>Salgsverdi</t>
  </si>
  <si>
    <t>Nåverdi, 1 000 kroner</t>
  </si>
  <si>
    <t>Nåverdi (2000)</t>
  </si>
  <si>
    <t>Sluttverdi (2007)</t>
  </si>
  <si>
    <t>Årlig kapitalforbruk, avrundet</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</si>
</sst>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0.0\ %"/>
    <numFmt numFmtId="166" formatCode="#,##0.0"/>
    <numFmt numFmtId="167" formatCode="#,##0.000"/>
    <numFmt numFmtId="168" formatCode="#,##0.0000"/>
    <numFmt numFmtId="169" formatCode="_ * #,##0.0_ ;_ * \-#,##0.0_ ;_ * &quot;-&quot;??_ ;_ @_ "/>
    <numFmt numFmtId="170" formatCode="_ * #,##0_ ;_ * \-#,##0_ ;_ * &quot;-&quot;??_ ;_ @_ "/>
    <numFmt numFmtId="171" formatCode="d/m/yy;@"/>
    <numFmt numFmtId="172" formatCode="0.0"/>
    <numFmt numFmtId="173" formatCode="[$-414]d\.\ mmmm\ yyyy"/>
    <numFmt numFmtId="174" formatCode="dd/mm/yy;@"/>
  </numFmts>
  <fonts count="48">
    <font>
      <sz val="11"/>
      <color theme="1"/>
      <name val="Calibri"/>
      <family val="2"/>
    </font>
    <font>
      <sz val="11"/>
      <color indexed="8"/>
      <name val="Calibri"/>
      <family val="2"/>
    </font>
    <font>
      <sz val="10"/>
      <name val="Arial"/>
      <family val="2"/>
    </font>
    <font>
      <b/>
      <sz val="10"/>
      <name val="Arial"/>
      <family val="2"/>
    </font>
    <font>
      <sz val="12"/>
      <name val="Tahoma"/>
      <family val="2"/>
    </font>
    <font>
      <sz val="9"/>
      <name val="Tahoma"/>
      <family val="2"/>
    </font>
    <font>
      <sz val="11"/>
      <name val="Times New Roman"/>
      <family val="1"/>
    </font>
    <font>
      <b/>
      <sz val="11"/>
      <name val="Times New Roman"/>
      <family val="1"/>
    </font>
    <font>
      <sz val="8"/>
      <name val="Tahoma"/>
      <family val="2"/>
    </font>
    <font>
      <sz val="10"/>
      <color indexed="8"/>
      <name val="Calibri"/>
      <family val="0"/>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164" fontId="2" fillId="0" borderId="0" applyFont="0" applyFill="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23" borderId="1" applyNumberFormat="0" applyAlignment="0" applyProtection="0"/>
    <xf numFmtId="0" fontId="35" fillId="0" borderId="2" applyNumberFormat="0" applyFill="0" applyAlignment="0" applyProtection="0"/>
    <xf numFmtId="0" fontId="36" fillId="24" borderId="3" applyNumberFormat="0" applyAlignment="0" applyProtection="0"/>
    <xf numFmtId="0" fontId="0" fillId="25" borderId="4" applyNumberFormat="0" applyFont="0" applyAlignment="0" applyProtection="0"/>
    <xf numFmtId="0" fontId="2" fillId="0" borderId="0">
      <alignment/>
      <protection/>
    </xf>
    <xf numFmtId="0" fontId="37" fillId="26"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9" applyNumberFormat="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2" fillId="0" borderId="0" xfId="0" applyFont="1" applyAlignment="1">
      <alignment/>
    </xf>
    <xf numFmtId="0" fontId="2" fillId="0" borderId="0" xfId="42">
      <alignment/>
      <protection/>
    </xf>
    <xf numFmtId="9" fontId="2" fillId="0" borderId="0" xfId="42" applyNumberFormat="1">
      <alignment/>
      <protection/>
    </xf>
    <xf numFmtId="3" fontId="2" fillId="0" borderId="0" xfId="34" applyNumberFormat="1" applyAlignment="1">
      <alignment/>
    </xf>
    <xf numFmtId="0" fontId="2" fillId="0" borderId="0" xfId="42" applyAlignment="1" quotePrefix="1">
      <alignment horizontal="left"/>
      <protection/>
    </xf>
    <xf numFmtId="9" fontId="3" fillId="0" borderId="0" xfId="42" applyNumberFormat="1" applyFont="1">
      <alignment/>
      <protection/>
    </xf>
    <xf numFmtId="0" fontId="6" fillId="0" borderId="0" xfId="42" applyFont="1">
      <alignment/>
      <protection/>
    </xf>
    <xf numFmtId="0" fontId="7" fillId="0" borderId="0" xfId="42" applyFont="1">
      <alignment/>
      <protection/>
    </xf>
    <xf numFmtId="0" fontId="6" fillId="0" borderId="0" xfId="42" applyFont="1" applyAlignment="1" quotePrefix="1">
      <alignment horizontal="left"/>
      <protection/>
    </xf>
    <xf numFmtId="3" fontId="7" fillId="0" borderId="0" xfId="42" applyNumberFormat="1" applyFont="1">
      <alignment/>
      <protection/>
    </xf>
    <xf numFmtId="3" fontId="6" fillId="0" borderId="0" xfId="42" applyNumberFormat="1" applyFont="1">
      <alignment/>
      <protection/>
    </xf>
    <xf numFmtId="165" fontId="6" fillId="0" borderId="0" xfId="42" applyNumberFormat="1" applyFont="1">
      <alignment/>
      <protection/>
    </xf>
    <xf numFmtId="0" fontId="6" fillId="0" borderId="0" xfId="42" applyFont="1" applyAlignment="1">
      <alignment horizontal="left"/>
      <protection/>
    </xf>
    <xf numFmtId="9" fontId="6" fillId="0" borderId="0" xfId="42" applyNumberFormat="1" applyFont="1">
      <alignment/>
      <protection/>
    </xf>
    <xf numFmtId="3" fontId="6" fillId="0" borderId="0" xfId="34" applyNumberFormat="1" applyFont="1" applyAlignment="1">
      <alignment/>
    </xf>
    <xf numFmtId="164" fontId="6" fillId="0" borderId="0" xfId="34" applyNumberFormat="1" applyFont="1" applyAlignment="1">
      <alignment/>
    </xf>
    <xf numFmtId="0" fontId="45" fillId="0" borderId="0" xfId="0" applyFont="1" applyAlignment="1">
      <alignment/>
    </xf>
    <xf numFmtId="0" fontId="46" fillId="0" borderId="0" xfId="0" applyFont="1" applyAlignment="1">
      <alignment/>
    </xf>
    <xf numFmtId="9" fontId="46" fillId="0" borderId="0" xfId="49" applyFont="1" applyAlignment="1">
      <alignment/>
    </xf>
    <xf numFmtId="166" fontId="45" fillId="0" borderId="0" xfId="0" applyNumberFormat="1" applyFont="1" applyAlignment="1">
      <alignment/>
    </xf>
    <xf numFmtId="167" fontId="0" fillId="0" borderId="0" xfId="0" applyNumberFormat="1" applyAlignment="1">
      <alignment/>
    </xf>
    <xf numFmtId="3" fontId="46" fillId="0" borderId="0" xfId="0" applyNumberFormat="1" applyFont="1" applyAlignment="1">
      <alignment/>
    </xf>
    <xf numFmtId="1" fontId="2" fillId="0" borderId="0" xfId="42" applyNumberFormat="1">
      <alignment/>
      <protection/>
    </xf>
    <xf numFmtId="4" fontId="7" fillId="0" borderId="0" xfId="42" applyNumberFormat="1" applyFont="1">
      <alignment/>
      <protection/>
    </xf>
    <xf numFmtId="4" fontId="6" fillId="0" borderId="0" xfId="42" applyNumberFormat="1" applyFont="1" applyAlignment="1" quotePrefix="1">
      <alignment horizontal="left"/>
      <protection/>
    </xf>
    <xf numFmtId="3" fontId="6" fillId="0" borderId="0" xfId="42" applyNumberFormat="1" applyFont="1" applyAlignment="1" quotePrefix="1">
      <alignment horizontal="left"/>
      <protection/>
    </xf>
    <xf numFmtId="1" fontId="6" fillId="0" borderId="0" xfId="42" applyNumberFormat="1" applyFont="1">
      <alignment/>
      <protection/>
    </xf>
    <xf numFmtId="165" fontId="6" fillId="0" borderId="0" xfId="42" applyNumberFormat="1" applyFont="1" applyAlignment="1">
      <alignment horizontal="left"/>
      <protection/>
    </xf>
    <xf numFmtId="9" fontId="7" fillId="0" borderId="0" xfId="48" applyNumberFormat="1" applyFont="1" applyAlignment="1">
      <alignment horizontal="right"/>
    </xf>
    <xf numFmtId="9" fontId="7" fillId="0" borderId="0" xfId="42" applyNumberFormat="1" applyFont="1">
      <alignment/>
      <protection/>
    </xf>
    <xf numFmtId="0" fontId="6" fillId="0" borderId="0" xfId="42" applyFont="1" applyAlignment="1">
      <alignment horizontal="right"/>
      <protection/>
    </xf>
    <xf numFmtId="170" fontId="6" fillId="0" borderId="0" xfId="52" applyNumberFormat="1" applyFont="1" applyAlignment="1">
      <alignment/>
    </xf>
    <xf numFmtId="0" fontId="6" fillId="0" borderId="10" xfId="42" applyFont="1" applyBorder="1">
      <alignment/>
      <protection/>
    </xf>
    <xf numFmtId="9" fontId="6" fillId="0" borderId="10" xfId="48" applyFont="1" applyBorder="1" applyAlignment="1">
      <alignment/>
    </xf>
    <xf numFmtId="9" fontId="7" fillId="0" borderId="10" xfId="48" applyFont="1" applyBorder="1" applyAlignment="1">
      <alignment/>
    </xf>
    <xf numFmtId="9" fontId="6" fillId="0" borderId="10" xfId="42" applyNumberFormat="1" applyFont="1" applyBorder="1">
      <alignment/>
      <protection/>
    </xf>
    <xf numFmtId="0" fontId="6" fillId="0" borderId="10" xfId="42" applyFont="1" applyBorder="1" applyAlignment="1" quotePrefix="1">
      <alignment horizontal="left"/>
      <protection/>
    </xf>
    <xf numFmtId="3" fontId="7" fillId="0" borderId="10" xfId="42" applyNumberFormat="1" applyFont="1" applyBorder="1">
      <alignment/>
      <protection/>
    </xf>
    <xf numFmtId="0" fontId="7" fillId="0" borderId="10" xfId="42" applyFont="1" applyBorder="1">
      <alignment/>
      <protection/>
    </xf>
    <xf numFmtId="0" fontId="6" fillId="0" borderId="11" xfId="42" applyFont="1" applyBorder="1">
      <alignment/>
      <protection/>
    </xf>
    <xf numFmtId="3" fontId="6" fillId="0" borderId="11" xfId="42" applyNumberFormat="1" applyFont="1" applyBorder="1">
      <alignment/>
      <protection/>
    </xf>
    <xf numFmtId="9" fontId="7" fillId="0" borderId="10" xfId="42" applyNumberFormat="1" applyFont="1" applyBorder="1">
      <alignment/>
      <protection/>
    </xf>
    <xf numFmtId="0" fontId="6" fillId="0" borderId="0" xfId="42" applyFont="1" applyAlignment="1">
      <alignment horizontal="center"/>
      <protection/>
    </xf>
    <xf numFmtId="0" fontId="2" fillId="0" borderId="0" xfId="42" applyFont="1" applyAlignment="1">
      <alignment horizontal="center"/>
      <protection/>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Comma 2" xfId="34"/>
    <cellStyle name="Dårlig" xfId="35"/>
    <cellStyle name="Forklarende tekst" xfId="36"/>
    <cellStyle name="God" xfId="37"/>
    <cellStyle name="Inndata" xfId="38"/>
    <cellStyle name="Koblet celle"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2" xfId="48"/>
    <cellStyle name="Percent" xfId="49"/>
    <cellStyle name="Tittel" xfId="50"/>
    <cellStyle name="Totalt" xfId="51"/>
    <cellStyle name="Comma"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80025"/>
          <c:h val="0.98175"/>
        </c:manualLayout>
      </c:layout>
      <c:lineChart>
        <c:grouping val="standard"/>
        <c:varyColors val="0"/>
        <c:ser>
          <c:idx val="0"/>
          <c:order val="0"/>
          <c:tx>
            <c:strRef>
              <c:f>'Eksempel 5.1'!$A$8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'Eksempel 5.1'!$A$23:$G$23</c:f>
              <c:numCache/>
            </c:numRef>
          </c:cat>
          <c:val>
            <c:numRef>
              <c:f>'Eksempel 5.1'!$B$8:$H$8</c:f>
              <c:numCache/>
            </c:numRef>
          </c:val>
          <c:smooth val="0"/>
        </c:ser>
        <c:ser>
          <c:idx val="1"/>
          <c:order val="1"/>
          <c:tx>
            <c:strRef>
              <c:f>'Eksempel 5.1'!$A$9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'Eksempel 5.1'!$A$23:$G$23</c:f>
              <c:numCache/>
            </c:numRef>
          </c:cat>
          <c:val>
            <c:numRef>
              <c:f>'Eksempel 5.1'!$B$9:$H$9</c:f>
            </c:numRef>
          </c:val>
          <c:smooth val="0"/>
        </c:ser>
        <c:ser>
          <c:idx val="2"/>
          <c:order val="2"/>
          <c:tx>
            <c:strRef>
              <c:f>'Eksempel 5.1'!$A$10</c:f>
              <c:strCache>
                <c:ptCount val="1"/>
                <c:pt idx="0">
                  <c:v>Nåverdi prosjekt C</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'Eksempel 5.1'!$A$23:$G$23</c:f>
              <c:numCache/>
            </c:numRef>
          </c:cat>
          <c:val>
            <c:numRef>
              <c:f>'Eksempel 5.1'!$B$10:$H$10</c:f>
            </c:numRef>
          </c:val>
          <c:smooth val="0"/>
        </c:ser>
        <c:marker val="1"/>
        <c:axId val="42936767"/>
        <c:axId val="50886584"/>
      </c:lineChart>
      <c:catAx>
        <c:axId val="42936767"/>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Kapitalkostnad</a:t>
                </a:r>
              </a:p>
            </c:rich>
          </c:tx>
          <c:layout>
            <c:manualLayout>
              <c:xMode val="factor"/>
              <c:yMode val="factor"/>
              <c:x val="0.015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886584"/>
        <c:crosses val="autoZero"/>
        <c:auto val="1"/>
        <c:lblOffset val="100"/>
        <c:tickLblSkip val="1"/>
        <c:noMultiLvlLbl val="0"/>
      </c:catAx>
      <c:valAx>
        <c:axId val="50886584"/>
        <c:scaling>
          <c:orientation val="minMax"/>
        </c:scaling>
        <c:axPos val="l"/>
        <c:title>
          <c:tx>
            <c:rich>
              <a:bodyPr vert="horz" rot="0" anchor="ctr"/>
              <a:lstStyle/>
              <a:p>
                <a:pPr algn="ctr">
                  <a:defRPr/>
                </a:pPr>
                <a:r>
                  <a:rPr lang="en-US" cap="none" sz="1000" b="0" i="0" u="none" baseline="0">
                    <a:solidFill>
                      <a:srgbClr val="000000"/>
                    </a:solidFill>
                    <a:latin typeface="Calibri"/>
                    <a:ea typeface="Calibri"/>
                    <a:cs typeface="Calibri"/>
                  </a:rPr>
                  <a:t>Nåverdi</a:t>
                </a:r>
              </a:p>
            </c:rich>
          </c:tx>
          <c:layout>
            <c:manualLayout>
              <c:xMode val="factor"/>
              <c:yMode val="factor"/>
              <c:x val="0.061"/>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936767"/>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975"/>
          <c:w val="0.9425"/>
          <c:h val="0.892"/>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'Eksempel 5.2'!$B$15:$H$15</c:f>
              <c:numCache/>
            </c:numRef>
          </c:cat>
          <c:val>
            <c:numRef>
              <c:f>'Eksempel 5.2'!$B$11:$H$11</c:f>
              <c:numCache/>
            </c:numRef>
          </c:val>
          <c:smooth val="0"/>
        </c:ser>
        <c:marker val="1"/>
        <c:axId val="55326073"/>
        <c:axId val="28172610"/>
      </c:lineChart>
      <c:catAx>
        <c:axId val="55326073"/>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8172610"/>
        <c:crosses val="autoZero"/>
        <c:auto val="1"/>
        <c:lblOffset val="100"/>
        <c:tickLblSkip val="1"/>
        <c:noMultiLvlLbl val="0"/>
      </c:catAx>
      <c:valAx>
        <c:axId val="28172610"/>
        <c:scaling>
          <c:orientation val="minMax"/>
        </c:scaling>
        <c:axPos val="l"/>
        <c:title>
          <c:tx>
            <c:rich>
              <a:bodyPr vert="horz" rot="-5400000" anchor="ctr"/>
              <a:lstStyle/>
              <a:p>
                <a:pPr algn="ctr">
                  <a:defRPr/>
                </a:pPr>
                <a:r>
                  <a:rPr lang="en-US" cap="none" sz="800" b="0" i="0" u="none" baseline="0">
                    <a:solidFill>
                      <a:srgbClr val="000000"/>
                    </a:solidFill>
                  </a:rPr>
                  <a:t>Nåverdi (1 000 kr.)</a:t>
                </a:r>
              </a:p>
            </c:rich>
          </c:tx>
          <c:layout>
            <c:manualLayout>
              <c:xMode val="factor"/>
              <c:yMode val="factor"/>
              <c:x val="-0.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5326073"/>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22"/>
          <c:w val="0.98125"/>
          <c:h val="0.80825"/>
        </c:manualLayout>
      </c:layout>
      <c:lineChart>
        <c:grouping val="standard"/>
        <c:varyColors val="0"/>
        <c:ser>
          <c:idx val="0"/>
          <c:order val="0"/>
          <c:tx>
            <c:strRef>
              <c:f>'Eksempel 5.4'!$A$19</c:f>
              <c:strCache>
                <c:ptCount val="1"/>
                <c:pt idx="0">
                  <c:v>Nåverdi</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'Eksempel 5.4'!$B$18:$G$18</c:f>
              <c:numCache/>
            </c:numRef>
          </c:cat>
          <c:val>
            <c:numRef>
              <c:f>'Eksempel 5.4'!$B$19:$H$19</c:f>
              <c:numCache/>
            </c:numRef>
          </c:val>
          <c:smooth val="0"/>
        </c:ser>
        <c:marker val="1"/>
        <c:axId val="52226899"/>
        <c:axId val="280044"/>
      </c:lineChart>
      <c:catAx>
        <c:axId val="52226899"/>
        <c:scaling>
          <c:orientation val="minMax"/>
        </c:scaling>
        <c:axPos val="b"/>
        <c:title>
          <c:tx>
            <c:rich>
              <a:bodyPr vert="horz" rot="0" anchor="ctr"/>
              <a:lstStyle/>
              <a:p>
                <a:pPr algn="ctr">
                  <a:defRPr/>
                </a:pPr>
                <a:r>
                  <a:rPr lang="en-US" cap="none" sz="800" b="0" i="0" u="none" baseline="0">
                    <a:solidFill>
                      <a:srgbClr val="000000"/>
                    </a:solidFill>
                  </a:rPr>
                  <a:t>Kapitalkostnad, (%)</a:t>
                </a:r>
              </a:p>
            </c:rich>
          </c:tx>
          <c:layout>
            <c:manualLayout>
              <c:xMode val="factor"/>
              <c:yMode val="factor"/>
              <c:x val="0.006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80044"/>
        <c:crosses val="autoZero"/>
        <c:auto val="1"/>
        <c:lblOffset val="100"/>
        <c:tickLblSkip val="1"/>
        <c:noMultiLvlLbl val="0"/>
      </c:catAx>
      <c:valAx>
        <c:axId val="280044"/>
        <c:scaling>
          <c:orientation val="minMax"/>
        </c:scaling>
        <c:axPos val="l"/>
        <c:title>
          <c:tx>
            <c:rich>
              <a:bodyPr vert="horz" rot="-5400000" anchor="ctr"/>
              <a:lstStyle/>
              <a:p>
                <a:pPr algn="ctr">
                  <a:defRPr/>
                </a:pPr>
                <a:r>
                  <a:rPr lang="en-US" cap="none" sz="800" b="0" i="0" u="none" baseline="0">
                    <a:solidFill>
                      <a:srgbClr val="000000"/>
                    </a:solidFill>
                  </a:rPr>
                  <a:t>Nåverdi (mill.kr)</a:t>
                </a:r>
              </a:p>
            </c:rich>
          </c:tx>
          <c:layout>
            <c:manualLayout>
              <c:xMode val="factor"/>
              <c:yMode val="factor"/>
              <c:x val="0.0015"/>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2226899"/>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123825</xdr:rowOff>
    </xdr:from>
    <xdr:to>
      <xdr:col>7</xdr:col>
      <xdr:colOff>390525</xdr:colOff>
      <xdr:row>32</xdr:row>
      <xdr:rowOff>114300</xdr:rowOff>
    </xdr:to>
    <xdr:graphicFrame>
      <xdr:nvGraphicFramePr>
        <xdr:cNvPr id="1" name="Chart 3"/>
        <xdr:cNvGraphicFramePr/>
      </xdr:nvGraphicFramePr>
      <xdr:xfrm>
        <a:off x="28575" y="1266825"/>
        <a:ext cx="5343525"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0.498</cdr:y>
    </cdr:from>
    <cdr:to>
      <cdr:x>0.51575</cdr:x>
      <cdr:y>0.552</cdr:y>
    </cdr:to>
    <cdr:sp>
      <cdr:nvSpPr>
        <cdr:cNvPr id="1" name="Text Box 1"/>
        <cdr:cNvSpPr txBox="1">
          <a:spLocks noChangeArrowheads="1"/>
        </cdr:cNvSpPr>
      </cdr:nvSpPr>
      <cdr:spPr>
        <a:xfrm>
          <a:off x="2181225" y="1628775"/>
          <a:ext cx="171450" cy="180975"/>
        </a:xfrm>
        <a:prstGeom prst="rect">
          <a:avLst/>
        </a:prstGeom>
        <a:noFill/>
        <a:ln w="1"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0.136</cdr:x>
      <cdr:y>0.00175</cdr:y>
    </cdr:from>
    <cdr:to>
      <cdr:x>0.38725</cdr:x>
      <cdr:y>0.15375</cdr:y>
    </cdr:to>
    <cdr:sp>
      <cdr:nvSpPr>
        <cdr:cNvPr id="2" name="Text Box 2"/>
        <cdr:cNvSpPr txBox="1">
          <a:spLocks noChangeArrowheads="1"/>
        </cdr:cNvSpPr>
      </cdr:nvSpPr>
      <cdr:spPr>
        <a:xfrm>
          <a:off x="619125" y="0"/>
          <a:ext cx="1152525" cy="49530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0.70925</cdr:x>
      <cdr:y>0.606</cdr:y>
    </cdr:from>
    <cdr:to>
      <cdr:x>0.99825</cdr:x>
      <cdr:y>0.659</cdr:y>
    </cdr:to>
    <cdr:sp>
      <cdr:nvSpPr>
        <cdr:cNvPr id="3" name="Text Box 3"/>
        <cdr:cNvSpPr txBox="1">
          <a:spLocks noChangeArrowheads="1"/>
        </cdr:cNvSpPr>
      </cdr:nvSpPr>
      <cdr:spPr>
        <a:xfrm>
          <a:off x="3238500" y="1981200"/>
          <a:ext cx="1323975" cy="1714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95250</xdr:rowOff>
    </xdr:from>
    <xdr:to>
      <xdr:col>8</xdr:col>
      <xdr:colOff>342900</xdr:colOff>
      <xdr:row>28</xdr:row>
      <xdr:rowOff>152400</xdr:rowOff>
    </xdr:to>
    <xdr:graphicFrame>
      <xdr:nvGraphicFramePr>
        <xdr:cNvPr id="1" name="Chart 1"/>
        <xdr:cNvGraphicFramePr/>
      </xdr:nvGraphicFramePr>
      <xdr:xfrm>
        <a:off x="0" y="2724150"/>
        <a:ext cx="4572000" cy="3276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0.4845</cdr:y>
    </cdr:from>
    <cdr:to>
      <cdr:x>0.9925</cdr:x>
      <cdr:y>0.54625</cdr:y>
    </cdr:to>
    <cdr:sp>
      <cdr:nvSpPr>
        <cdr:cNvPr id="1" name="Text Box 1"/>
        <cdr:cNvSpPr txBox="1">
          <a:spLocks noChangeArrowheads="1"/>
        </cdr:cNvSpPr>
      </cdr:nvSpPr>
      <cdr:spPr>
        <a:xfrm>
          <a:off x="3800475" y="1704975"/>
          <a:ext cx="1219200" cy="219075"/>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0.00475</cdr:x>
      <cdr:y>0.04425</cdr:y>
    </cdr:from>
    <cdr:to>
      <cdr:x>0.19625</cdr:x>
      <cdr:y>0.1045</cdr:y>
    </cdr:to>
    <cdr:sp>
      <cdr:nvSpPr>
        <cdr:cNvPr id="2" name="Text Box 2"/>
        <cdr:cNvSpPr txBox="1">
          <a:spLocks noChangeArrowheads="1"/>
        </cdr:cNvSpPr>
      </cdr:nvSpPr>
      <cdr:spPr>
        <a:xfrm>
          <a:off x="19050" y="152400"/>
          <a:ext cx="971550" cy="209550"/>
        </a:xfrm>
        <a:prstGeom prst="rect">
          <a:avLst/>
        </a:prstGeom>
        <a:noFill/>
        <a:ln w="1" cmpd="sng">
          <a:noFill/>
        </a:ln>
      </cdr:spPr>
      <cdr:txBody>
        <a:bodyPr vertOverflow="clip" wrap="square" lIns="27432" tIns="22860" rIns="27432" bIns="22860"/>
        <a:p>
          <a:pPr algn="l">
            <a:defRPr/>
          </a:pPr>
          <a:r>
            <a:rPr lang="en-US" cap="none" u="none" baseline="0">
              <a:latin typeface="Calibri"/>
              <a:ea typeface="Calibri"/>
              <a:cs typeface="Calibri"/>
            </a:rPr>
            <a:t/>
          </a:r>
        </a:p>
      </cdr:txBody>
    </cdr:sp>
  </cdr:relSizeAnchor>
  <cdr:relSizeAnchor xmlns:cdr="http://schemas.openxmlformats.org/drawingml/2006/chartDrawing">
    <cdr:from>
      <cdr:x>0.49925</cdr:x>
      <cdr:y>0.50675</cdr:y>
    </cdr:from>
    <cdr:to>
      <cdr:x>0.52475</cdr:x>
      <cdr:y>0.561</cdr:y>
    </cdr:to>
    <cdr:sp>
      <cdr:nvSpPr>
        <cdr:cNvPr id="3" name="Text Box 3"/>
        <cdr:cNvSpPr txBox="1">
          <a:spLocks noChangeArrowheads="1"/>
        </cdr:cNvSpPr>
      </cdr:nvSpPr>
      <cdr:spPr>
        <a:xfrm>
          <a:off x="2524125" y="1781175"/>
          <a:ext cx="133350" cy="190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85725</xdr:rowOff>
    </xdr:from>
    <xdr:to>
      <xdr:col>15</xdr:col>
      <xdr:colOff>9525</xdr:colOff>
      <xdr:row>33</xdr:row>
      <xdr:rowOff>180975</xdr:rowOff>
    </xdr:to>
    <xdr:graphicFrame>
      <xdr:nvGraphicFramePr>
        <xdr:cNvPr id="1" name="Chart 1"/>
        <xdr:cNvGraphicFramePr/>
      </xdr:nvGraphicFramePr>
      <xdr:xfrm>
        <a:off x="0" y="2943225"/>
        <a:ext cx="5057775"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1"/>
  <sheetViews>
    <sheetView zoomScalePageLayoutView="0" workbookViewId="0" topLeftCell="A1">
      <selection activeCell="A2" sqref="A2"/>
    </sheetView>
  </sheetViews>
  <sheetFormatPr defaultColWidth="9.140625" defaultRowHeight="15" outlineLevelRow="1" outlineLevelCol="1"/>
  <cols>
    <col min="1" max="1" width="23.421875" style="2" customWidth="1"/>
    <col min="2" max="5" width="8.421875" style="2" customWidth="1"/>
    <col min="6" max="6" width="9.140625" style="2" customWidth="1"/>
    <col min="7" max="8" width="8.421875" style="2" customWidth="1"/>
    <col min="9" max="22" width="7.8515625" style="2" hidden="1" customWidth="1" outlineLevel="1"/>
    <col min="23" max="23" width="9.140625" style="2" customWidth="1" collapsed="1"/>
    <col min="24" max="16384" width="9.140625" style="2" customWidth="1"/>
  </cols>
  <sheetData>
    <row r="1" spans="1:23" ht="15">
      <c r="A1" s="8" t="s">
        <v>0</v>
      </c>
      <c r="B1" s="43" t="s">
        <v>9</v>
      </c>
      <c r="C1" s="43"/>
      <c r="D1" s="43"/>
      <c r="E1" s="43"/>
      <c r="F1" s="43"/>
      <c r="G1" s="43"/>
      <c r="H1" s="43"/>
      <c r="I1" s="7"/>
      <c r="J1" s="7"/>
      <c r="K1" s="7"/>
      <c r="L1" s="7"/>
      <c r="M1" s="7"/>
      <c r="N1" s="7"/>
      <c r="O1" s="7"/>
      <c r="P1" s="7"/>
      <c r="Q1" s="7"/>
      <c r="R1" s="7"/>
      <c r="S1" s="7"/>
      <c r="T1" s="7"/>
      <c r="U1" s="7"/>
      <c r="V1" s="7"/>
      <c r="W1" s="7" t="s">
        <v>10</v>
      </c>
    </row>
    <row r="2" spans="1:23" ht="15">
      <c r="A2" s="33"/>
      <c r="B2" s="39">
        <v>2009</v>
      </c>
      <c r="C2" s="33">
        <f aca="true" t="shared" si="0" ref="C2:V2">B2+1</f>
        <v>2010</v>
      </c>
      <c r="D2" s="33">
        <f t="shared" si="0"/>
        <v>2011</v>
      </c>
      <c r="E2" s="33">
        <f t="shared" si="0"/>
        <v>2012</v>
      </c>
      <c r="F2" s="33">
        <f t="shared" si="0"/>
        <v>2013</v>
      </c>
      <c r="G2" s="33">
        <f t="shared" si="0"/>
        <v>2014</v>
      </c>
      <c r="H2" s="33">
        <f t="shared" si="0"/>
        <v>2015</v>
      </c>
      <c r="I2" s="7">
        <f t="shared" si="0"/>
        <v>2016</v>
      </c>
      <c r="J2" s="7">
        <f t="shared" si="0"/>
        <v>2017</v>
      </c>
      <c r="K2" s="7">
        <f t="shared" si="0"/>
        <v>2018</v>
      </c>
      <c r="L2" s="7">
        <f t="shared" si="0"/>
        <v>2019</v>
      </c>
      <c r="M2" s="7">
        <f t="shared" si="0"/>
        <v>2020</v>
      </c>
      <c r="N2" s="7">
        <f t="shared" si="0"/>
        <v>2021</v>
      </c>
      <c r="O2" s="7">
        <f t="shared" si="0"/>
        <v>2022</v>
      </c>
      <c r="P2" s="7">
        <f t="shared" si="0"/>
        <v>2023</v>
      </c>
      <c r="Q2" s="7">
        <f t="shared" si="0"/>
        <v>2024</v>
      </c>
      <c r="R2" s="7">
        <f t="shared" si="0"/>
        <v>2025</v>
      </c>
      <c r="S2" s="7">
        <f t="shared" si="0"/>
        <v>2026</v>
      </c>
      <c r="T2" s="7">
        <f t="shared" si="0"/>
        <v>2027</v>
      </c>
      <c r="U2" s="7">
        <f t="shared" si="0"/>
        <v>2028</v>
      </c>
      <c r="V2" s="7">
        <f t="shared" si="0"/>
        <v>2029</v>
      </c>
      <c r="W2" s="7"/>
    </row>
    <row r="3" spans="1:23" ht="15">
      <c r="A3" s="37" t="s">
        <v>11</v>
      </c>
      <c r="B3" s="38">
        <v>-10600</v>
      </c>
      <c r="C3" s="38">
        <v>-8</v>
      </c>
      <c r="D3" s="38">
        <v>6935</v>
      </c>
      <c r="E3" s="38">
        <v>6238</v>
      </c>
      <c r="F3" s="10"/>
      <c r="G3" s="10"/>
      <c r="H3" s="10"/>
      <c r="I3" s="11"/>
      <c r="J3" s="11"/>
      <c r="K3" s="11"/>
      <c r="L3" s="7"/>
      <c r="M3" s="7"/>
      <c r="N3" s="7"/>
      <c r="O3" s="7"/>
      <c r="P3" s="7"/>
      <c r="Q3" s="7"/>
      <c r="R3" s="7"/>
      <c r="S3" s="7"/>
      <c r="T3" s="7"/>
      <c r="U3" s="7"/>
      <c r="V3" s="7"/>
      <c r="W3" s="12">
        <f>IRR(B3:V3)</f>
        <v>0.09195067903709729</v>
      </c>
    </row>
    <row r="4" spans="1:23" ht="12.75" customHeight="1" hidden="1" outlineLevel="1">
      <c r="A4" s="13" t="s">
        <v>12</v>
      </c>
      <c r="B4" s="10">
        <v>-20000</v>
      </c>
      <c r="C4" s="10">
        <v>7000</v>
      </c>
      <c r="D4" s="10">
        <v>2000</v>
      </c>
      <c r="E4" s="10">
        <v>9000</v>
      </c>
      <c r="F4" s="10">
        <v>11000</v>
      </c>
      <c r="G4" s="10">
        <v>2000</v>
      </c>
      <c r="H4" s="10">
        <v>7000</v>
      </c>
      <c r="I4" s="11"/>
      <c r="J4" s="11"/>
      <c r="K4" s="11"/>
      <c r="L4" s="7"/>
      <c r="M4" s="7"/>
      <c r="N4" s="7"/>
      <c r="O4" s="7"/>
      <c r="P4" s="7"/>
      <c r="Q4" s="7"/>
      <c r="R4" s="7"/>
      <c r="S4" s="7"/>
      <c r="T4" s="7"/>
      <c r="U4" s="7"/>
      <c r="V4" s="7"/>
      <c r="W4" s="14">
        <f>IRR(B4:V4)</f>
        <v>0.21727421253663498</v>
      </c>
    </row>
    <row r="5" spans="1:23" ht="12.75" customHeight="1" hidden="1" outlineLevel="1">
      <c r="A5" s="13" t="s">
        <v>13</v>
      </c>
      <c r="B5" s="10">
        <v>-5000</v>
      </c>
      <c r="C5" s="10">
        <v>0</v>
      </c>
      <c r="D5" s="10">
        <v>0</v>
      </c>
      <c r="E5" s="10">
        <v>0</v>
      </c>
      <c r="F5" s="10">
        <v>0</v>
      </c>
      <c r="G5" s="10">
        <v>0</v>
      </c>
      <c r="H5" s="10">
        <v>12000</v>
      </c>
      <c r="I5" s="11"/>
      <c r="J5" s="11"/>
      <c r="K5" s="11"/>
      <c r="L5" s="7"/>
      <c r="M5" s="7"/>
      <c r="N5" s="7"/>
      <c r="O5" s="7"/>
      <c r="P5" s="7"/>
      <c r="Q5" s="7"/>
      <c r="R5" s="7"/>
      <c r="S5" s="7"/>
      <c r="T5" s="7"/>
      <c r="U5" s="7"/>
      <c r="V5" s="7"/>
      <c r="W5" s="14">
        <f>IRR(B5:V5)</f>
        <v>0.1570937300687179</v>
      </c>
    </row>
    <row r="6" spans="1:23" ht="15" collapsed="1">
      <c r="A6" s="7"/>
      <c r="B6" s="7"/>
      <c r="C6" s="7"/>
      <c r="D6" s="7"/>
      <c r="E6" s="7"/>
      <c r="F6" s="7"/>
      <c r="G6" s="7"/>
      <c r="H6" s="7"/>
      <c r="I6" s="7"/>
      <c r="J6" s="7"/>
      <c r="K6" s="7"/>
      <c r="L6" s="7"/>
      <c r="M6" s="7"/>
      <c r="N6" s="7"/>
      <c r="O6" s="7"/>
      <c r="P6" s="7"/>
      <c r="Q6" s="7"/>
      <c r="R6" s="7"/>
      <c r="S6" s="7"/>
      <c r="T6" s="7"/>
      <c r="U6" s="7"/>
      <c r="V6" s="7"/>
      <c r="W6" s="7"/>
    </row>
    <row r="7" spans="1:23" ht="15">
      <c r="A7" s="33" t="s">
        <v>14</v>
      </c>
      <c r="B7" s="34">
        <f>C7-C7</f>
        <v>0</v>
      </c>
      <c r="C7" s="35">
        <v>0.03</v>
      </c>
      <c r="D7" s="36">
        <f>C7+$C$7</f>
        <v>0.06</v>
      </c>
      <c r="E7" s="36">
        <f>D7+$C$7</f>
        <v>0.09</v>
      </c>
      <c r="F7" s="36">
        <f>E7+$C$7</f>
        <v>0.12</v>
      </c>
      <c r="G7" s="36">
        <f>F7+$C$7</f>
        <v>0.15</v>
      </c>
      <c r="H7" s="36">
        <f>G7+$C$7</f>
        <v>0.18</v>
      </c>
      <c r="I7" s="7"/>
      <c r="J7" s="7"/>
      <c r="K7" s="7"/>
      <c r="L7" s="7"/>
      <c r="M7" s="7"/>
      <c r="N7" s="7"/>
      <c r="O7" s="7"/>
      <c r="P7" s="7"/>
      <c r="Q7" s="7"/>
      <c r="R7" s="7"/>
      <c r="S7" s="7"/>
      <c r="T7" s="7"/>
      <c r="U7" s="7"/>
      <c r="V7" s="7"/>
      <c r="W7" s="7"/>
    </row>
    <row r="8" spans="1:23" ht="15">
      <c r="A8" s="9" t="s">
        <v>15</v>
      </c>
      <c r="B8" s="15">
        <f>NPV(B7,$B3:$V$3)*(1+B7)</f>
        <v>2565</v>
      </c>
      <c r="C8" s="15">
        <f>NPV(C7,$B3:$V$3)*(1+C7)</f>
        <v>1637.789310596334</v>
      </c>
      <c r="D8" s="15">
        <f>NPV(D7,$B3:$V$3)*(1+D7)</f>
        <v>802.1232292429295</v>
      </c>
      <c r="E8" s="15">
        <f>NPV(E7,$B3:$V$3)*(1+E7)</f>
        <v>46.59185238322698</v>
      </c>
      <c r="F8" s="15">
        <f>NPV(F7,$B3:$V$3)*(1+F7)</f>
        <v>-638.5181304664738</v>
      </c>
      <c r="G8" s="15">
        <f>NPV(G7,$B3:$V$3)*(1+G7)</f>
        <v>-1261.5139311251721</v>
      </c>
      <c r="H8" s="15">
        <f>NPV(H7,$B3:$V$3)*(1+H7)</f>
        <v>-1829.5312568470968</v>
      </c>
      <c r="I8" s="16"/>
      <c r="J8" s="7"/>
      <c r="K8" s="7"/>
      <c r="L8" s="7"/>
      <c r="M8" s="7"/>
      <c r="N8" s="7"/>
      <c r="O8" s="7"/>
      <c r="P8" s="7"/>
      <c r="Q8" s="7"/>
      <c r="R8" s="7"/>
      <c r="S8" s="7"/>
      <c r="T8" s="7"/>
      <c r="U8" s="7"/>
      <c r="V8" s="7"/>
      <c r="W8" s="7"/>
    </row>
    <row r="9" spans="1:23" ht="15" hidden="1" outlineLevel="1">
      <c r="A9" s="9" t="s">
        <v>16</v>
      </c>
      <c r="B9" s="15">
        <f>NPV(B7,$B$4:$V4)*(1+B7)</f>
        <v>18000</v>
      </c>
      <c r="C9" s="15">
        <f>NPV(C7,$B$4:$V4)*(1+C7)</f>
        <v>14278.548149926799</v>
      </c>
      <c r="D9" s="15">
        <f>NPV(D7,$B$4:$V4)*(1+D7)</f>
        <v>11082.610436652925</v>
      </c>
      <c r="E9" s="15">
        <f>NPV(E7,$B$4:$V4)*(1+E7)</f>
        <v>8321.441038174913</v>
      </c>
      <c r="F9" s="15">
        <f>NPV(F7,$B$4:$V4)*(1+F7)</f>
        <v>5922.380407554325</v>
      </c>
      <c r="G9" s="15">
        <f>NPV(G7,$B$4:$V4)*(1+G7)</f>
        <v>3826.8222917214425</v>
      </c>
      <c r="H9" s="15">
        <f>NPV(H7,$B$4:$V4)*(1+H7)</f>
        <v>1987.1669368480018</v>
      </c>
      <c r="I9" s="7"/>
      <c r="J9" s="7"/>
      <c r="K9" s="7"/>
      <c r="L9" s="7"/>
      <c r="M9" s="7"/>
      <c r="N9" s="7"/>
      <c r="O9" s="7"/>
      <c r="P9" s="7"/>
      <c r="Q9" s="7"/>
      <c r="R9" s="7"/>
      <c r="S9" s="7"/>
      <c r="T9" s="7"/>
      <c r="U9" s="7"/>
      <c r="V9" s="7"/>
      <c r="W9" s="7"/>
    </row>
    <row r="10" spans="1:23" ht="15" hidden="1" outlineLevel="1">
      <c r="A10" s="9" t="s">
        <v>17</v>
      </c>
      <c r="B10" s="15">
        <f>NPV(B7,$B$5:$V5)*(1+B7)</f>
        <v>7000</v>
      </c>
      <c r="C10" s="15">
        <f>NPV(C7,$B$5:$V5)*(1+C7)</f>
        <v>5049.811080203852</v>
      </c>
      <c r="D10" s="15">
        <f>NPV(D7,$B$5:$V5)*(1+D7)</f>
        <v>3459.5264852761156</v>
      </c>
      <c r="E10" s="15">
        <f>NPV(E7,$B$5:$V5)*(1+E7)</f>
        <v>2155.2079225505895</v>
      </c>
      <c r="F10" s="15">
        <f>NPV(F7,$B$5:$V5)*(1+F7)</f>
        <v>1079.573454127847</v>
      </c>
      <c r="G10" s="15">
        <f>NPV(G7,$B$5:$V5)*(1+G7)</f>
        <v>187.9311509386771</v>
      </c>
      <c r="H10" s="15">
        <f>NPV(H7,$B$5:$V5)*(1+H7)</f>
        <v>-554.8215298597424</v>
      </c>
      <c r="I10" s="7"/>
      <c r="J10" s="7"/>
      <c r="K10" s="7"/>
      <c r="L10" s="7"/>
      <c r="M10" s="7"/>
      <c r="N10" s="7"/>
      <c r="O10" s="7"/>
      <c r="P10" s="7"/>
      <c r="Q10" s="7"/>
      <c r="R10" s="7"/>
      <c r="S10" s="7"/>
      <c r="T10" s="7"/>
      <c r="U10" s="7"/>
      <c r="V10" s="7"/>
      <c r="W10" s="7"/>
    </row>
    <row r="11" spans="1:23" ht="15" collapsed="1">
      <c r="A11" s="7"/>
      <c r="B11" s="7"/>
      <c r="C11" s="7"/>
      <c r="D11" s="7"/>
      <c r="E11" s="7"/>
      <c r="F11" s="7"/>
      <c r="G11" s="7"/>
      <c r="H11" s="7"/>
      <c r="I11" s="7"/>
      <c r="J11" s="7"/>
      <c r="K11" s="7"/>
      <c r="L11" s="7"/>
      <c r="M11" s="7"/>
      <c r="N11" s="7"/>
      <c r="O11" s="7"/>
      <c r="P11" s="7"/>
      <c r="Q11" s="7"/>
      <c r="R11" s="7"/>
      <c r="S11" s="7"/>
      <c r="T11" s="7"/>
      <c r="U11" s="7"/>
      <c r="V11" s="7"/>
      <c r="W11" s="7"/>
    </row>
    <row r="12" spans="1:23" ht="15">
      <c r="A12" s="7"/>
      <c r="B12" s="7"/>
      <c r="C12" s="7"/>
      <c r="D12" s="7"/>
      <c r="E12" s="7"/>
      <c r="F12" s="7"/>
      <c r="G12" s="7"/>
      <c r="H12" s="7"/>
      <c r="I12" s="7"/>
      <c r="J12" s="7"/>
      <c r="K12" s="7"/>
      <c r="L12" s="7"/>
      <c r="M12" s="7"/>
      <c r="N12" s="7"/>
      <c r="O12" s="7"/>
      <c r="P12" s="7"/>
      <c r="Q12" s="7"/>
      <c r="R12" s="7"/>
      <c r="S12" s="7"/>
      <c r="T12" s="7"/>
      <c r="U12" s="7"/>
      <c r="V12" s="7"/>
      <c r="W12" s="7"/>
    </row>
    <row r="13" spans="1:23" ht="15">
      <c r="A13" s="7"/>
      <c r="B13" s="7"/>
      <c r="C13" s="7"/>
      <c r="D13" s="7"/>
      <c r="E13" s="7"/>
      <c r="F13" s="7"/>
      <c r="G13" s="7"/>
      <c r="H13" s="7"/>
      <c r="I13" s="7"/>
      <c r="J13" s="7"/>
      <c r="K13" s="7"/>
      <c r="L13" s="7"/>
      <c r="M13" s="7"/>
      <c r="N13" s="7"/>
      <c r="O13" s="7"/>
      <c r="P13" s="7"/>
      <c r="Q13" s="7"/>
      <c r="R13" s="7"/>
      <c r="S13" s="7"/>
      <c r="T13" s="7"/>
      <c r="U13" s="7"/>
      <c r="V13" s="7"/>
      <c r="W13" s="7"/>
    </row>
    <row r="14" spans="1:23" ht="15">
      <c r="A14" s="7"/>
      <c r="B14" s="7"/>
      <c r="C14" s="7"/>
      <c r="D14" s="7"/>
      <c r="E14" s="7"/>
      <c r="F14" s="7"/>
      <c r="G14" s="7"/>
      <c r="H14" s="7"/>
      <c r="I14" s="7"/>
      <c r="J14" s="7"/>
      <c r="K14" s="7"/>
      <c r="L14" s="7"/>
      <c r="M14" s="7"/>
      <c r="N14" s="7"/>
      <c r="O14" s="7"/>
      <c r="P14" s="7"/>
      <c r="Q14" s="7"/>
      <c r="R14" s="7"/>
      <c r="S14" s="7"/>
      <c r="T14" s="7"/>
      <c r="U14" s="7"/>
      <c r="V14" s="7"/>
      <c r="W14" s="7"/>
    </row>
    <row r="15" spans="1:23" ht="15">
      <c r="A15" s="7"/>
      <c r="B15" s="7"/>
      <c r="C15" s="7"/>
      <c r="D15" s="7"/>
      <c r="E15" s="7"/>
      <c r="F15" s="7"/>
      <c r="G15" s="7"/>
      <c r="H15" s="7"/>
      <c r="I15" s="7"/>
      <c r="J15" s="7"/>
      <c r="K15" s="7"/>
      <c r="L15" s="7"/>
      <c r="M15" s="7"/>
      <c r="N15" s="7"/>
      <c r="O15" s="7"/>
      <c r="P15" s="7"/>
      <c r="Q15" s="7"/>
      <c r="R15" s="7"/>
      <c r="S15" s="7"/>
      <c r="T15" s="7"/>
      <c r="U15" s="7"/>
      <c r="V15" s="7"/>
      <c r="W15" s="7"/>
    </row>
    <row r="16" spans="1:23" ht="15">
      <c r="A16" s="7"/>
      <c r="B16" s="7"/>
      <c r="C16" s="7"/>
      <c r="D16" s="7"/>
      <c r="E16" s="7"/>
      <c r="F16" s="7"/>
      <c r="G16" s="7"/>
      <c r="H16" s="7"/>
      <c r="I16" s="7"/>
      <c r="J16" s="7"/>
      <c r="K16" s="7"/>
      <c r="L16" s="7"/>
      <c r="M16" s="7"/>
      <c r="N16" s="7"/>
      <c r="O16" s="7"/>
      <c r="P16" s="7"/>
      <c r="Q16" s="7"/>
      <c r="R16" s="7"/>
      <c r="S16" s="7"/>
      <c r="T16" s="7"/>
      <c r="U16" s="7"/>
      <c r="V16" s="7"/>
      <c r="W16" s="7"/>
    </row>
    <row r="17" spans="1:23" ht="15">
      <c r="A17" s="7"/>
      <c r="B17" s="7"/>
      <c r="C17" s="7"/>
      <c r="D17" s="7"/>
      <c r="E17" s="7"/>
      <c r="F17" s="7"/>
      <c r="G17" s="7"/>
      <c r="H17" s="7"/>
      <c r="I17" s="7"/>
      <c r="J17" s="7"/>
      <c r="K17" s="7"/>
      <c r="L17" s="7"/>
      <c r="M17" s="7"/>
      <c r="N17" s="7"/>
      <c r="O17" s="7"/>
      <c r="P17" s="7"/>
      <c r="Q17" s="7"/>
      <c r="R17" s="7"/>
      <c r="S17" s="7"/>
      <c r="T17" s="7"/>
      <c r="U17" s="7"/>
      <c r="V17" s="7"/>
      <c r="W17" s="7"/>
    </row>
    <row r="18" spans="1:23" ht="15">
      <c r="A18" s="7"/>
      <c r="B18" s="7"/>
      <c r="C18" s="7"/>
      <c r="D18" s="7"/>
      <c r="E18" s="7"/>
      <c r="F18" s="7"/>
      <c r="G18" s="7"/>
      <c r="H18" s="7"/>
      <c r="I18" s="7"/>
      <c r="J18" s="7"/>
      <c r="K18" s="7"/>
      <c r="L18" s="7"/>
      <c r="M18" s="7"/>
      <c r="N18" s="7"/>
      <c r="O18" s="7"/>
      <c r="P18" s="7"/>
      <c r="Q18" s="7"/>
      <c r="R18" s="7"/>
      <c r="S18" s="7"/>
      <c r="T18" s="7"/>
      <c r="U18" s="7"/>
      <c r="V18" s="7"/>
      <c r="W18" s="7"/>
    </row>
    <row r="19" spans="1:23" ht="15">
      <c r="A19" s="7"/>
      <c r="B19" s="7"/>
      <c r="C19" s="7"/>
      <c r="D19" s="7"/>
      <c r="E19" s="7"/>
      <c r="F19" s="7"/>
      <c r="G19" s="7"/>
      <c r="H19" s="7"/>
      <c r="I19" s="7"/>
      <c r="J19" s="7"/>
      <c r="K19" s="7"/>
      <c r="L19" s="7"/>
      <c r="M19" s="7"/>
      <c r="N19" s="7"/>
      <c r="O19" s="7"/>
      <c r="P19" s="7"/>
      <c r="Q19" s="7"/>
      <c r="R19" s="7"/>
      <c r="S19" s="7"/>
      <c r="T19" s="7"/>
      <c r="U19" s="7"/>
      <c r="V19" s="7"/>
      <c r="W19" s="7"/>
    </row>
    <row r="20" spans="1:23" ht="15">
      <c r="A20" s="7"/>
      <c r="B20" s="7"/>
      <c r="C20" s="7"/>
      <c r="D20" s="7"/>
      <c r="E20" s="7"/>
      <c r="F20" s="7"/>
      <c r="G20" s="7"/>
      <c r="H20" s="7"/>
      <c r="I20" s="7"/>
      <c r="J20" s="7"/>
      <c r="K20" s="7"/>
      <c r="L20" s="7"/>
      <c r="M20" s="7"/>
      <c r="N20" s="7"/>
      <c r="O20" s="7"/>
      <c r="P20" s="7"/>
      <c r="Q20" s="7"/>
      <c r="R20" s="7"/>
      <c r="S20" s="7"/>
      <c r="T20" s="7"/>
      <c r="U20" s="7"/>
      <c r="V20" s="7"/>
      <c r="W20" s="7"/>
    </row>
    <row r="21" spans="1:23" ht="15">
      <c r="A21" s="7"/>
      <c r="B21" s="7"/>
      <c r="C21" s="7"/>
      <c r="D21" s="7"/>
      <c r="E21" s="7"/>
      <c r="F21" s="7"/>
      <c r="G21" s="7"/>
      <c r="H21" s="7"/>
      <c r="I21" s="7"/>
      <c r="J21" s="7"/>
      <c r="K21" s="7"/>
      <c r="L21" s="7"/>
      <c r="M21" s="7"/>
      <c r="N21" s="7"/>
      <c r="O21" s="7"/>
      <c r="P21" s="7"/>
      <c r="Q21" s="7"/>
      <c r="R21" s="7"/>
      <c r="S21" s="7"/>
      <c r="T21" s="7"/>
      <c r="U21" s="7"/>
      <c r="V21" s="7"/>
      <c r="W21" s="7"/>
    </row>
    <row r="22" spans="1:23" ht="15">
      <c r="A22" s="7"/>
      <c r="B22" s="7"/>
      <c r="C22" s="7"/>
      <c r="D22" s="7"/>
      <c r="E22" s="7"/>
      <c r="F22" s="7"/>
      <c r="G22" s="7"/>
      <c r="H22" s="7"/>
      <c r="I22" s="7"/>
      <c r="J22" s="7"/>
      <c r="K22" s="7"/>
      <c r="L22" s="7"/>
      <c r="M22" s="7"/>
      <c r="N22" s="7"/>
      <c r="O22" s="7"/>
      <c r="P22" s="7"/>
      <c r="Q22" s="7"/>
      <c r="R22" s="7"/>
      <c r="S22" s="7"/>
      <c r="T22" s="7"/>
      <c r="U22" s="7"/>
      <c r="V22" s="7"/>
      <c r="W22" s="7"/>
    </row>
    <row r="23" spans="1:23" ht="15">
      <c r="A23" s="7"/>
      <c r="B23" s="14">
        <f aca="true" t="shared" si="1" ref="B23:G23">C7</f>
        <v>0.03</v>
      </c>
      <c r="C23" s="14">
        <f t="shared" si="1"/>
        <v>0.06</v>
      </c>
      <c r="D23" s="14">
        <f t="shared" si="1"/>
        <v>0.09</v>
      </c>
      <c r="E23" s="14">
        <f t="shared" si="1"/>
        <v>0.12</v>
      </c>
      <c r="F23" s="14">
        <f t="shared" si="1"/>
        <v>0.15</v>
      </c>
      <c r="G23" s="14">
        <f t="shared" si="1"/>
        <v>0.18</v>
      </c>
      <c r="H23" s="7"/>
      <c r="I23" s="7"/>
      <c r="J23" s="7"/>
      <c r="K23" s="7"/>
      <c r="L23" s="7"/>
      <c r="M23" s="7"/>
      <c r="N23" s="7"/>
      <c r="O23" s="7"/>
      <c r="P23" s="7"/>
      <c r="Q23" s="7"/>
      <c r="R23" s="7"/>
      <c r="S23" s="7"/>
      <c r="T23" s="7"/>
      <c r="U23" s="7"/>
      <c r="V23" s="7"/>
      <c r="W23" s="7"/>
    </row>
    <row r="24" spans="1:23" ht="15">
      <c r="A24" s="7"/>
      <c r="B24" s="7"/>
      <c r="C24" s="7"/>
      <c r="D24" s="7"/>
      <c r="E24" s="7"/>
      <c r="F24" s="7"/>
      <c r="G24" s="7"/>
      <c r="H24" s="7"/>
      <c r="I24" s="7"/>
      <c r="J24" s="7"/>
      <c r="K24" s="7"/>
      <c r="L24" s="7"/>
      <c r="M24" s="7"/>
      <c r="N24" s="7"/>
      <c r="O24" s="7"/>
      <c r="P24" s="7"/>
      <c r="Q24" s="7"/>
      <c r="R24" s="7"/>
      <c r="S24" s="7"/>
      <c r="T24" s="7"/>
      <c r="U24" s="7"/>
      <c r="V24" s="7"/>
      <c r="W24" s="7"/>
    </row>
    <row r="25" spans="1:23" ht="15">
      <c r="A25" s="7"/>
      <c r="B25" s="7"/>
      <c r="C25" s="7"/>
      <c r="D25" s="7"/>
      <c r="E25" s="7"/>
      <c r="F25" s="7"/>
      <c r="G25" s="7"/>
      <c r="H25" s="7"/>
      <c r="I25" s="7"/>
      <c r="J25" s="7"/>
      <c r="K25" s="7"/>
      <c r="L25" s="7"/>
      <c r="M25" s="7"/>
      <c r="N25" s="7"/>
      <c r="O25" s="7"/>
      <c r="P25" s="7"/>
      <c r="Q25" s="7"/>
      <c r="R25" s="7"/>
      <c r="S25" s="7"/>
      <c r="T25" s="7"/>
      <c r="U25" s="7"/>
      <c r="V25" s="7"/>
      <c r="W25" s="7"/>
    </row>
    <row r="26" spans="1:23" ht="15">
      <c r="A26" s="7"/>
      <c r="B26" s="7"/>
      <c r="C26" s="7"/>
      <c r="D26" s="7"/>
      <c r="E26" s="7"/>
      <c r="F26" s="7"/>
      <c r="G26" s="7"/>
      <c r="H26" s="7"/>
      <c r="I26" s="7"/>
      <c r="J26" s="7"/>
      <c r="K26" s="7"/>
      <c r="L26" s="7"/>
      <c r="M26" s="7"/>
      <c r="N26" s="7"/>
      <c r="O26" s="7"/>
      <c r="P26" s="7"/>
      <c r="Q26" s="7"/>
      <c r="R26" s="7"/>
      <c r="S26" s="7"/>
      <c r="T26" s="7"/>
      <c r="U26" s="7"/>
      <c r="V26" s="7"/>
      <c r="W26" s="7"/>
    </row>
    <row r="27" spans="1:23" ht="15">
      <c r="A27" s="7"/>
      <c r="B27" s="7"/>
      <c r="C27" s="7"/>
      <c r="D27" s="7"/>
      <c r="E27" s="7"/>
      <c r="F27" s="7"/>
      <c r="G27" s="7"/>
      <c r="H27" s="7"/>
      <c r="I27" s="7"/>
      <c r="J27" s="7"/>
      <c r="K27" s="7"/>
      <c r="L27" s="7"/>
      <c r="M27" s="7"/>
      <c r="N27" s="7"/>
      <c r="O27" s="7"/>
      <c r="P27" s="7"/>
      <c r="Q27" s="7"/>
      <c r="R27" s="7"/>
      <c r="S27" s="7"/>
      <c r="T27" s="7"/>
      <c r="U27" s="7"/>
      <c r="V27" s="7"/>
      <c r="W27" s="7"/>
    </row>
    <row r="28" spans="1:23" ht="15">
      <c r="A28" s="7"/>
      <c r="B28" s="7"/>
      <c r="C28" s="7"/>
      <c r="D28" s="7"/>
      <c r="E28" s="7"/>
      <c r="F28" s="7"/>
      <c r="G28" s="7"/>
      <c r="H28" s="7"/>
      <c r="I28" s="7"/>
      <c r="J28" s="7"/>
      <c r="K28" s="7"/>
      <c r="L28" s="7"/>
      <c r="M28" s="7"/>
      <c r="N28" s="7"/>
      <c r="O28" s="7"/>
      <c r="P28" s="7"/>
      <c r="Q28" s="7"/>
      <c r="R28" s="7"/>
      <c r="S28" s="7"/>
      <c r="T28" s="7"/>
      <c r="U28" s="7"/>
      <c r="V28" s="7"/>
      <c r="W28" s="7"/>
    </row>
    <row r="29" spans="1:23" ht="15">
      <c r="A29" s="7"/>
      <c r="B29" s="7"/>
      <c r="C29" s="7"/>
      <c r="D29" s="7"/>
      <c r="E29" s="7"/>
      <c r="F29" s="7"/>
      <c r="G29" s="7"/>
      <c r="H29" s="7"/>
      <c r="I29" s="7"/>
      <c r="J29" s="7"/>
      <c r="K29" s="7"/>
      <c r="L29" s="7"/>
      <c r="M29" s="7"/>
      <c r="N29" s="7"/>
      <c r="O29" s="7"/>
      <c r="P29" s="7"/>
      <c r="Q29" s="7"/>
      <c r="R29" s="7"/>
      <c r="S29" s="7"/>
      <c r="T29" s="7"/>
      <c r="U29" s="7"/>
      <c r="V29" s="7"/>
      <c r="W29" s="7"/>
    </row>
    <row r="30" spans="1:23" ht="15">
      <c r="A30" s="7"/>
      <c r="B30" s="7"/>
      <c r="C30" s="7"/>
      <c r="D30" s="7"/>
      <c r="E30" s="7"/>
      <c r="F30" s="7"/>
      <c r="G30" s="7"/>
      <c r="H30" s="7"/>
      <c r="I30" s="7"/>
      <c r="J30" s="7"/>
      <c r="K30" s="7"/>
      <c r="L30" s="7"/>
      <c r="M30" s="7"/>
      <c r="N30" s="7"/>
      <c r="O30" s="7"/>
      <c r="P30" s="7"/>
      <c r="Q30" s="7"/>
      <c r="R30" s="7"/>
      <c r="S30" s="7"/>
      <c r="T30" s="7"/>
      <c r="U30" s="7"/>
      <c r="V30" s="7"/>
      <c r="W30" s="7"/>
    </row>
    <row r="31" spans="1:23" ht="15">
      <c r="A31" s="7"/>
      <c r="B31" s="12"/>
      <c r="C31" s="7"/>
      <c r="D31" s="7"/>
      <c r="E31" s="7"/>
      <c r="F31" s="7"/>
      <c r="G31" s="7"/>
      <c r="H31" s="7"/>
      <c r="I31" s="7"/>
      <c r="J31" s="7"/>
      <c r="K31" s="7"/>
      <c r="L31" s="7"/>
      <c r="M31" s="7"/>
      <c r="N31" s="7"/>
      <c r="O31" s="7"/>
      <c r="P31" s="7"/>
      <c r="Q31" s="7"/>
      <c r="R31" s="7"/>
      <c r="S31" s="7"/>
      <c r="T31" s="7"/>
      <c r="U31" s="7"/>
      <c r="V31" s="7"/>
      <c r="W31" s="7"/>
    </row>
    <row r="32" spans="1:23" ht="15">
      <c r="A32" s="7"/>
      <c r="B32" s="7"/>
      <c r="C32" s="7"/>
      <c r="D32" s="7"/>
      <c r="E32" s="7"/>
      <c r="F32" s="7"/>
      <c r="G32" s="7"/>
      <c r="H32" s="7"/>
      <c r="I32" s="7"/>
      <c r="J32" s="7"/>
      <c r="K32" s="7"/>
      <c r="L32" s="7"/>
      <c r="M32" s="7"/>
      <c r="N32" s="7"/>
      <c r="O32" s="7"/>
      <c r="P32" s="7"/>
      <c r="Q32" s="7"/>
      <c r="R32" s="7"/>
      <c r="S32" s="7"/>
      <c r="T32" s="7"/>
      <c r="U32" s="7"/>
      <c r="V32" s="7"/>
      <c r="W32" s="7"/>
    </row>
    <row r="35" ht="12.75">
      <c r="A35" s="5"/>
    </row>
    <row r="51" spans="2:8" ht="12.75">
      <c r="B51" s="6"/>
      <c r="C51" s="3"/>
      <c r="D51" s="3"/>
      <c r="E51" s="3"/>
      <c r="F51" s="3"/>
      <c r="G51" s="3"/>
      <c r="H51" s="3"/>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B1" sqref="B1:I1"/>
    </sheetView>
  </sheetViews>
  <sheetFormatPr defaultColWidth="9.140625" defaultRowHeight="15"/>
  <cols>
    <col min="1" max="1" width="20.8515625" style="2" customWidth="1"/>
    <col min="2" max="2" width="8.140625" style="2" customWidth="1"/>
    <col min="3" max="5" width="5.57421875" style="2" customWidth="1"/>
    <col min="6" max="6" width="6.57421875" style="2" customWidth="1"/>
    <col min="7" max="8" width="5.57421875" style="2" customWidth="1"/>
    <col min="9" max="9" width="7.57421875" style="2" customWidth="1"/>
    <col min="10" max="10" width="4.7109375" style="2" customWidth="1"/>
    <col min="11" max="11" width="9.140625" style="2" customWidth="1"/>
    <col min="12" max="12" width="10.7109375" style="2" bestFit="1" customWidth="1"/>
    <col min="13" max="16384" width="9.140625" style="2" customWidth="1"/>
  </cols>
  <sheetData>
    <row r="1" spans="1:12" ht="55.5" customHeight="1">
      <c r="A1" s="7" t="s">
        <v>0</v>
      </c>
      <c r="B1" s="44" t="s">
        <v>9</v>
      </c>
      <c r="C1" s="44"/>
      <c r="D1" s="44"/>
      <c r="E1" s="44"/>
      <c r="F1" s="44"/>
      <c r="G1" s="44"/>
      <c r="H1" s="44"/>
      <c r="I1" s="44"/>
      <c r="L1" s="2" t="s">
        <v>42</v>
      </c>
    </row>
    <row r="2" spans="1:13" ht="15">
      <c r="A2" s="33"/>
      <c r="B2" s="39">
        <v>2000</v>
      </c>
      <c r="C2" s="33">
        <f aca="true" t="shared" si="0" ref="C2:I2">B2+1</f>
        <v>2001</v>
      </c>
      <c r="D2" s="33">
        <f t="shared" si="0"/>
        <v>2002</v>
      </c>
      <c r="E2" s="33">
        <f t="shared" si="0"/>
        <v>2003</v>
      </c>
      <c r="F2" s="33">
        <f t="shared" si="0"/>
        <v>2004</v>
      </c>
      <c r="G2" s="33">
        <f t="shared" si="0"/>
        <v>2005</v>
      </c>
      <c r="H2" s="33">
        <f t="shared" si="0"/>
        <v>2006</v>
      </c>
      <c r="I2" s="33">
        <f t="shared" si="0"/>
        <v>2007</v>
      </c>
      <c r="J2" s="7"/>
      <c r="K2" s="7">
        <v>2000</v>
      </c>
      <c r="L2" s="11">
        <f>B7</f>
        <v>-137500</v>
      </c>
      <c r="M2" s="7"/>
    </row>
    <row r="3" spans="1:13" ht="15">
      <c r="A3" s="7" t="s">
        <v>1</v>
      </c>
      <c r="B3" s="10">
        <v>-140000</v>
      </c>
      <c r="C3" s="10"/>
      <c r="D3" s="10"/>
      <c r="E3" s="10"/>
      <c r="F3" s="10"/>
      <c r="G3" s="10"/>
      <c r="H3" s="10"/>
      <c r="I3" s="11"/>
      <c r="J3" s="7"/>
      <c r="K3" s="7">
        <v>2001</v>
      </c>
      <c r="L3" s="11">
        <f>C7/(1+$D$10)^(C2-$B$2)</f>
        <v>2727.272727272727</v>
      </c>
      <c r="M3" s="7"/>
    </row>
    <row r="4" spans="1:13" ht="15">
      <c r="A4" s="7" t="s">
        <v>43</v>
      </c>
      <c r="B4" s="10">
        <v>2500</v>
      </c>
      <c r="C4" s="10">
        <v>3000</v>
      </c>
      <c r="D4" s="10">
        <v>3250</v>
      </c>
      <c r="E4" s="10">
        <v>3400</v>
      </c>
      <c r="F4" s="10">
        <v>4000</v>
      </c>
      <c r="G4" s="10">
        <v>3500</v>
      </c>
      <c r="H4" s="10">
        <v>7500</v>
      </c>
      <c r="I4" s="11"/>
      <c r="J4" s="7"/>
      <c r="K4" s="7">
        <v>2002</v>
      </c>
      <c r="L4" s="11">
        <f>D7/(1+$D$10)^(D2-$B$2)</f>
        <v>2685.95041322314</v>
      </c>
      <c r="M4" s="7"/>
    </row>
    <row r="5" spans="1:13" ht="15">
      <c r="A5" s="7" t="s">
        <v>44</v>
      </c>
      <c r="B5" s="10"/>
      <c r="C5" s="10"/>
      <c r="D5" s="10"/>
      <c r="E5" s="10"/>
      <c r="F5" s="10">
        <v>25000</v>
      </c>
      <c r="G5" s="10">
        <v>5000</v>
      </c>
      <c r="H5" s="10"/>
      <c r="I5" s="11"/>
      <c r="J5" s="7"/>
      <c r="K5" s="7">
        <v>2003</v>
      </c>
      <c r="L5" s="11">
        <f>E7/(1+$D$10)^(E2-$B$2)</f>
        <v>2554.4703230653636</v>
      </c>
      <c r="M5" s="7"/>
    </row>
    <row r="6" spans="1:13" ht="15">
      <c r="A6" s="7" t="s">
        <v>45</v>
      </c>
      <c r="B6" s="11"/>
      <c r="C6" s="11"/>
      <c r="D6" s="11"/>
      <c r="E6" s="11"/>
      <c r="F6" s="11"/>
      <c r="G6" s="11"/>
      <c r="H6" s="11"/>
      <c r="I6" s="10">
        <v>354000</v>
      </c>
      <c r="J6" s="7"/>
      <c r="K6" s="7">
        <v>2004</v>
      </c>
      <c r="L6" s="11">
        <f>F7/(1+$D$10)^(F2-$B$2)</f>
        <v>19807.390205587046</v>
      </c>
      <c r="M6" s="7"/>
    </row>
    <row r="7" spans="1:13" ht="15.75" thickBot="1">
      <c r="A7" s="40" t="s">
        <v>37</v>
      </c>
      <c r="B7" s="41">
        <f aca="true" t="shared" si="1" ref="B7:I7">SUM(B3:B6)</f>
        <v>-137500</v>
      </c>
      <c r="C7" s="41">
        <f t="shared" si="1"/>
        <v>3000</v>
      </c>
      <c r="D7" s="41">
        <f t="shared" si="1"/>
        <v>3250</v>
      </c>
      <c r="E7" s="41">
        <f t="shared" si="1"/>
        <v>3400</v>
      </c>
      <c r="F7" s="41">
        <f t="shared" si="1"/>
        <v>29000</v>
      </c>
      <c r="G7" s="41">
        <f t="shared" si="1"/>
        <v>8500</v>
      </c>
      <c r="H7" s="41">
        <f t="shared" si="1"/>
        <v>7500</v>
      </c>
      <c r="I7" s="41">
        <f t="shared" si="1"/>
        <v>354000</v>
      </c>
      <c r="J7" s="7"/>
      <c r="K7" s="7">
        <v>2005</v>
      </c>
      <c r="L7" s="11">
        <f>G7/(1+$D$10)^(G2-$B$2)</f>
        <v>5277.831246002817</v>
      </c>
      <c r="M7" s="7"/>
    </row>
    <row r="8" spans="1:13" ht="15.75" thickTop="1">
      <c r="A8" s="7"/>
      <c r="B8" s="7"/>
      <c r="C8" s="7"/>
      <c r="D8" s="7"/>
      <c r="E8" s="7"/>
      <c r="F8" s="7"/>
      <c r="G8" s="7"/>
      <c r="H8" s="7"/>
      <c r="I8" s="7"/>
      <c r="J8" s="7"/>
      <c r="K8" s="7">
        <v>2006</v>
      </c>
      <c r="L8" s="11">
        <f>H7/(1+$D$10)^(H2-$B$2)</f>
        <v>4233.554475403329</v>
      </c>
      <c r="M8" s="7"/>
    </row>
    <row r="9" spans="1:13" ht="15">
      <c r="A9" s="7" t="s">
        <v>10</v>
      </c>
      <c r="B9" s="12">
        <f>IRR(B7:I7)</f>
        <v>0.18272205566444327</v>
      </c>
      <c r="C9" s="7"/>
      <c r="D9" s="7"/>
      <c r="E9" s="7"/>
      <c r="F9" s="7"/>
      <c r="G9" s="7"/>
      <c r="H9" s="7"/>
      <c r="I9" s="7"/>
      <c r="J9" s="7"/>
      <c r="K9" s="7">
        <v>2007</v>
      </c>
      <c r="L9" s="11">
        <f>I7/(1+$D$10)^(I2-$B$2)</f>
        <v>181657.9738536701</v>
      </c>
      <c r="M9" s="7"/>
    </row>
    <row r="10" spans="1:13" ht="15">
      <c r="A10" s="33" t="s">
        <v>14</v>
      </c>
      <c r="B10" s="34">
        <f>C10-C10</f>
        <v>0</v>
      </c>
      <c r="C10" s="42">
        <v>0.05</v>
      </c>
      <c r="D10" s="36">
        <f>$C$10+C10</f>
        <v>0.1</v>
      </c>
      <c r="E10" s="36">
        <f>$C$10+D10</f>
        <v>0.15000000000000002</v>
      </c>
      <c r="F10" s="36">
        <f>$C$10+E10</f>
        <v>0.2</v>
      </c>
      <c r="G10" s="36">
        <f>$C$10+F10</f>
        <v>0.25</v>
      </c>
      <c r="H10" s="36">
        <f>$C$10+G10</f>
        <v>0.3</v>
      </c>
      <c r="I10" s="7"/>
      <c r="J10" s="7"/>
      <c r="K10" s="7"/>
      <c r="L10" s="11">
        <f>SUM(L2:L9)</f>
        <v>81444.44324422453</v>
      </c>
      <c r="M10" s="7"/>
    </row>
    <row r="11" spans="1:13" ht="15">
      <c r="A11" s="9" t="s">
        <v>46</v>
      </c>
      <c r="B11" s="15">
        <f>NPV(B10,$B$7:$I7)*(1+B10)/1000</f>
        <v>271.15</v>
      </c>
      <c r="C11" s="15">
        <f>NPV(C10,$B$7:$I7)*(1+C10)/1000</f>
        <v>158.93818702192266</v>
      </c>
      <c r="D11" s="15">
        <f>NPV(D10,$B$7:$I7)*(1+D10)/1000</f>
        <v>81.4444432442245</v>
      </c>
      <c r="E11" s="15">
        <f>NPV(E10,$B$7:$I7)*(1+E10)/1000</f>
        <v>26.932733235502134</v>
      </c>
      <c r="F11" s="15">
        <f>NPV(F10,$B$7:$I7)*(1+F10)/1000</f>
        <v>-12.06752614883402</v>
      </c>
      <c r="G11" s="15">
        <f>NPV(G10,$B$7:$I7)*(1+G10)/1000</f>
        <v>-40.41025920000001</v>
      </c>
      <c r="H11" s="15">
        <f>NPV(H10,$B$7:$I7)*(1+H10)/1000</f>
        <v>-61.30916516321813</v>
      </c>
      <c r="I11" s="16"/>
      <c r="J11" s="7"/>
      <c r="K11" s="7"/>
      <c r="L11" s="7"/>
      <c r="M11" s="7"/>
    </row>
    <row r="12" spans="1:13" ht="15">
      <c r="A12" s="7"/>
      <c r="B12" s="7"/>
      <c r="C12" s="7"/>
      <c r="D12" s="7"/>
      <c r="E12" s="7"/>
      <c r="F12" s="7"/>
      <c r="G12" s="7"/>
      <c r="H12" s="7"/>
      <c r="I12" s="7"/>
      <c r="J12" s="7"/>
      <c r="K12" s="7"/>
      <c r="L12" s="7"/>
      <c r="M12" s="7"/>
    </row>
    <row r="13" spans="1:13" ht="15">
      <c r="A13" s="7"/>
      <c r="B13" s="7"/>
      <c r="C13" s="7"/>
      <c r="D13" s="7"/>
      <c r="E13" s="7"/>
      <c r="F13" s="7"/>
      <c r="G13" s="7"/>
      <c r="H13" s="7"/>
      <c r="I13" s="7"/>
      <c r="J13" s="7"/>
      <c r="K13" s="7"/>
      <c r="L13" s="7"/>
      <c r="M13" s="7"/>
    </row>
    <row r="14" spans="1:13" ht="15">
      <c r="A14" s="7"/>
      <c r="B14" s="7"/>
      <c r="C14" s="7"/>
      <c r="D14" s="7"/>
      <c r="E14" s="7"/>
      <c r="F14" s="7"/>
      <c r="G14" s="7"/>
      <c r="H14" s="7"/>
      <c r="I14" s="7"/>
      <c r="J14" s="7"/>
      <c r="K14" s="7"/>
      <c r="L14" s="7"/>
      <c r="M14" s="7"/>
    </row>
    <row r="15" spans="1:13" ht="15">
      <c r="A15" s="7" t="s">
        <v>41</v>
      </c>
      <c r="B15" s="7"/>
      <c r="C15" s="32">
        <f aca="true" t="shared" si="2" ref="C15:H15">C10*100</f>
        <v>5</v>
      </c>
      <c r="D15" s="32">
        <f t="shared" si="2"/>
        <v>10</v>
      </c>
      <c r="E15" s="32">
        <f t="shared" si="2"/>
        <v>15.000000000000002</v>
      </c>
      <c r="F15" s="32">
        <f t="shared" si="2"/>
        <v>20</v>
      </c>
      <c r="G15" s="32">
        <f t="shared" si="2"/>
        <v>25</v>
      </c>
      <c r="H15" s="32">
        <f t="shared" si="2"/>
        <v>30</v>
      </c>
      <c r="I15" s="7"/>
      <c r="J15" s="7"/>
      <c r="K15" s="7"/>
      <c r="L15" s="7"/>
      <c r="M15" s="7"/>
    </row>
    <row r="16" spans="1:13" ht="15">
      <c r="A16" s="7"/>
      <c r="B16" s="7"/>
      <c r="C16" s="7"/>
      <c r="D16" s="7"/>
      <c r="E16" s="7"/>
      <c r="F16" s="7"/>
      <c r="G16" s="7"/>
      <c r="H16" s="7"/>
      <c r="I16" s="7"/>
      <c r="J16" s="7"/>
      <c r="K16" s="7"/>
      <c r="L16" s="7"/>
      <c r="M16" s="7"/>
    </row>
    <row r="17" spans="1:13" ht="15">
      <c r="A17" s="7"/>
      <c r="B17" s="7"/>
      <c r="C17" s="7"/>
      <c r="D17" s="7"/>
      <c r="E17" s="7"/>
      <c r="F17" s="7"/>
      <c r="G17" s="7"/>
      <c r="H17" s="7"/>
      <c r="I17" s="7"/>
      <c r="J17" s="7"/>
      <c r="K17" s="7"/>
      <c r="L17" s="7"/>
      <c r="M17" s="7"/>
    </row>
    <row r="18" spans="1:13" ht="15">
      <c r="A18" s="7"/>
      <c r="B18" s="7"/>
      <c r="C18" s="7"/>
      <c r="D18" s="7"/>
      <c r="E18" s="7"/>
      <c r="F18" s="7"/>
      <c r="G18" s="7"/>
      <c r="H18" s="7"/>
      <c r="I18" s="7"/>
      <c r="J18" s="7"/>
      <c r="K18" s="7"/>
      <c r="L18" s="7"/>
      <c r="M18" s="7"/>
    </row>
    <row r="19" spans="1:13" ht="15">
      <c r="A19" s="7"/>
      <c r="B19" s="7"/>
      <c r="C19" s="7"/>
      <c r="D19" s="7"/>
      <c r="E19" s="7"/>
      <c r="F19" s="7"/>
      <c r="G19" s="7"/>
      <c r="H19" s="7"/>
      <c r="I19" s="7"/>
      <c r="J19" s="7"/>
      <c r="K19" s="7"/>
      <c r="L19" s="7"/>
      <c r="M19" s="7"/>
    </row>
    <row r="20" spans="1:13" ht="15">
      <c r="A20" s="7"/>
      <c r="B20" s="7"/>
      <c r="C20" s="7"/>
      <c r="D20" s="7"/>
      <c r="E20" s="7"/>
      <c r="F20" s="7"/>
      <c r="G20" s="7"/>
      <c r="H20" s="7"/>
      <c r="I20" s="7"/>
      <c r="J20" s="7"/>
      <c r="K20" s="7"/>
      <c r="L20" s="7"/>
      <c r="M20" s="7"/>
    </row>
    <row r="21" spans="1:13" ht="15">
      <c r="A21" s="7"/>
      <c r="B21" s="7"/>
      <c r="C21" s="7"/>
      <c r="D21" s="7"/>
      <c r="E21" s="7"/>
      <c r="F21" s="7"/>
      <c r="G21" s="7"/>
      <c r="H21" s="7"/>
      <c r="I21" s="7"/>
      <c r="J21" s="7"/>
      <c r="K21" s="7"/>
      <c r="L21" s="7"/>
      <c r="M21" s="7"/>
    </row>
    <row r="22" spans="1:13" ht="15">
      <c r="A22" s="7"/>
      <c r="B22" s="7"/>
      <c r="C22" s="7"/>
      <c r="D22" s="7"/>
      <c r="E22" s="7"/>
      <c r="F22" s="7"/>
      <c r="G22" s="7"/>
      <c r="H22" s="7"/>
      <c r="I22" s="7"/>
      <c r="J22" s="7"/>
      <c r="K22" s="7"/>
      <c r="L22" s="7"/>
      <c r="M22" s="7"/>
    </row>
    <row r="23" spans="1:13" ht="15">
      <c r="A23" s="7"/>
      <c r="B23" s="7"/>
      <c r="C23" s="7"/>
      <c r="D23" s="7"/>
      <c r="E23" s="7"/>
      <c r="F23" s="7"/>
      <c r="G23" s="7"/>
      <c r="H23" s="7"/>
      <c r="I23" s="7"/>
      <c r="J23" s="7"/>
      <c r="K23" s="7"/>
      <c r="L23" s="7"/>
      <c r="M23" s="7"/>
    </row>
    <row r="24" spans="1:13" ht="15">
      <c r="A24" s="7"/>
      <c r="B24" s="7"/>
      <c r="C24" s="7"/>
      <c r="D24" s="7"/>
      <c r="E24" s="7"/>
      <c r="F24" s="7"/>
      <c r="G24" s="7"/>
      <c r="H24" s="7"/>
      <c r="I24" s="7"/>
      <c r="J24" s="7"/>
      <c r="K24" s="7"/>
      <c r="L24" s="7"/>
      <c r="M24" s="7"/>
    </row>
    <row r="25" spans="1:13" ht="15">
      <c r="A25" s="7"/>
      <c r="B25" s="7"/>
      <c r="C25" s="7"/>
      <c r="D25" s="7"/>
      <c r="E25" s="7"/>
      <c r="F25" s="7"/>
      <c r="G25" s="7"/>
      <c r="H25" s="7"/>
      <c r="I25" s="7"/>
      <c r="J25" s="7"/>
      <c r="K25" s="7"/>
      <c r="L25" s="7"/>
      <c r="M25" s="7"/>
    </row>
    <row r="26" spans="1:13" ht="15">
      <c r="A26" s="7"/>
      <c r="B26" s="7"/>
      <c r="C26" s="7"/>
      <c r="D26" s="7"/>
      <c r="E26" s="7"/>
      <c r="F26" s="7"/>
      <c r="G26" s="7"/>
      <c r="H26" s="7"/>
      <c r="I26" s="7"/>
      <c r="J26" s="7"/>
      <c r="K26" s="7"/>
      <c r="L26" s="7"/>
      <c r="M26" s="7"/>
    </row>
    <row r="27" spans="1:13" ht="15">
      <c r="A27" s="7"/>
      <c r="B27" s="7"/>
      <c r="C27" s="7"/>
      <c r="D27" s="7"/>
      <c r="E27" s="7"/>
      <c r="F27" s="7"/>
      <c r="G27" s="7"/>
      <c r="H27" s="7"/>
      <c r="I27" s="7"/>
      <c r="J27" s="7"/>
      <c r="K27" s="7"/>
      <c r="L27" s="7"/>
      <c r="M27" s="7"/>
    </row>
    <row r="28" spans="1:13" ht="15">
      <c r="A28" s="7"/>
      <c r="B28" s="7"/>
      <c r="C28" s="7"/>
      <c r="D28" s="7"/>
      <c r="E28" s="7"/>
      <c r="F28" s="7"/>
      <c r="G28" s="7"/>
      <c r="H28" s="7"/>
      <c r="I28" s="7"/>
      <c r="J28" s="7"/>
      <c r="K28" s="7"/>
      <c r="L28" s="7"/>
      <c r="M28" s="7"/>
    </row>
    <row r="38" spans="1:8" ht="12.75">
      <c r="A38" s="2" t="s">
        <v>14</v>
      </c>
      <c r="B38" s="3">
        <f aca="true" t="shared" si="3" ref="B38:H39">B10</f>
        <v>0</v>
      </c>
      <c r="C38" s="3">
        <f t="shared" si="3"/>
        <v>0.05</v>
      </c>
      <c r="D38" s="3">
        <f t="shared" si="3"/>
        <v>0.1</v>
      </c>
      <c r="E38" s="3">
        <f t="shared" si="3"/>
        <v>0.15000000000000002</v>
      </c>
      <c r="F38" s="3">
        <f t="shared" si="3"/>
        <v>0.2</v>
      </c>
      <c r="G38" s="3">
        <f t="shared" si="3"/>
        <v>0.25</v>
      </c>
      <c r="H38" s="3">
        <f t="shared" si="3"/>
        <v>0.3</v>
      </c>
    </row>
    <row r="39" spans="1:8" ht="12.75">
      <c r="A39" s="2" t="s">
        <v>47</v>
      </c>
      <c r="B39" s="4">
        <f t="shared" si="3"/>
        <v>271.15</v>
      </c>
      <c r="C39" s="4">
        <f t="shared" si="3"/>
        <v>158.93818702192266</v>
      </c>
      <c r="D39" s="4">
        <f t="shared" si="3"/>
        <v>81.4444432442245</v>
      </c>
      <c r="E39" s="4">
        <f t="shared" si="3"/>
        <v>26.932733235502134</v>
      </c>
      <c r="F39" s="4">
        <f t="shared" si="3"/>
        <v>-12.06752614883402</v>
      </c>
      <c r="G39" s="4">
        <f t="shared" si="3"/>
        <v>-40.41025920000001</v>
      </c>
      <c r="H39" s="4">
        <f t="shared" si="3"/>
        <v>-61.30916516321813</v>
      </c>
    </row>
    <row r="40" spans="1:8" ht="12.75">
      <c r="A40" s="5" t="s">
        <v>48</v>
      </c>
      <c r="B40" s="23">
        <f aca="true" t="shared" si="4" ref="B40:H40">B39*(1+B38)^7</f>
        <v>271.15</v>
      </c>
      <c r="C40" s="23">
        <f t="shared" si="4"/>
        <v>223.6419901347655</v>
      </c>
      <c r="D40" s="23">
        <f t="shared" si="4"/>
        <v>158.71217924999985</v>
      </c>
      <c r="E40" s="23">
        <f t="shared" si="4"/>
        <v>71.64160584179707</v>
      </c>
      <c r="F40" s="23">
        <f t="shared" si="4"/>
        <v>-43.240128</v>
      </c>
      <c r="G40" s="23">
        <f t="shared" si="4"/>
        <v>-192.69113159179693</v>
      </c>
      <c r="H40" s="23">
        <f t="shared" si="4"/>
        <v>-384.70591925000025</v>
      </c>
    </row>
  </sheetData>
  <sheetProtection/>
  <mergeCells count="1">
    <mergeCell ref="B1:I1"/>
  </mergeCells>
  <printOptions gridLines="1"/>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D14"/>
  <sheetViews>
    <sheetView zoomScalePageLayoutView="0" workbookViewId="0" topLeftCell="A1">
      <selection activeCell="B1" sqref="B1"/>
    </sheetView>
  </sheetViews>
  <sheetFormatPr defaultColWidth="9.140625" defaultRowHeight="15" outlineLevelRow="1"/>
  <cols>
    <col min="1" max="1" width="28.28125" style="0" customWidth="1"/>
    <col min="2" max="2" width="9.421875" style="0" customWidth="1"/>
  </cols>
  <sheetData>
    <row r="1" spans="1:4" ht="84" customHeight="1">
      <c r="A1" s="18" t="s">
        <v>0</v>
      </c>
      <c r="B1" s="17"/>
      <c r="C1" s="17"/>
      <c r="D1" s="17"/>
    </row>
    <row r="2" spans="1:4" ht="15">
      <c r="A2" s="17" t="s">
        <v>1</v>
      </c>
      <c r="B2" s="22">
        <v>-3000</v>
      </c>
      <c r="C2" s="18" t="s">
        <v>6</v>
      </c>
      <c r="D2" s="17"/>
    </row>
    <row r="3" spans="1:4" ht="15">
      <c r="A3" s="17" t="s">
        <v>2</v>
      </c>
      <c r="B3" s="22">
        <v>1500</v>
      </c>
      <c r="C3" s="17" t="str">
        <f>C2</f>
        <v>tusen kr</v>
      </c>
      <c r="D3" s="17"/>
    </row>
    <row r="4" spans="1:4" ht="15">
      <c r="A4" s="17" t="s">
        <v>3</v>
      </c>
      <c r="B4" s="19">
        <v>0.04</v>
      </c>
      <c r="C4" s="17"/>
      <c r="D4" s="17"/>
    </row>
    <row r="5" spans="1:4" ht="15">
      <c r="A5" s="17" t="s">
        <v>4</v>
      </c>
      <c r="B5" s="18">
        <v>10</v>
      </c>
      <c r="C5" s="17" t="s">
        <v>7</v>
      </c>
      <c r="D5" s="17"/>
    </row>
    <row r="6" spans="1:4" ht="15">
      <c r="A6" s="17"/>
      <c r="B6" s="17"/>
      <c r="C6" s="17"/>
      <c r="D6" s="17"/>
    </row>
    <row r="7" spans="1:4" ht="15">
      <c r="A7" s="17" t="s">
        <v>5</v>
      </c>
      <c r="B7" s="20">
        <f>PMT(B4,B5,B2,B3)</f>
        <v>244.93641649520464</v>
      </c>
      <c r="C7" s="17" t="str">
        <f>C3</f>
        <v>tusen kr</v>
      </c>
      <c r="D7" s="17" t="s">
        <v>8</v>
      </c>
    </row>
    <row r="9" spans="1:2" ht="15">
      <c r="A9" s="17" t="s">
        <v>20</v>
      </c>
      <c r="B9" s="1">
        <v>2</v>
      </c>
    </row>
    <row r="10" spans="1:2" ht="15" hidden="1" outlineLevel="1">
      <c r="A10" s="17" t="s">
        <v>18</v>
      </c>
      <c r="B10" s="17">
        <f>3-B9</f>
        <v>1</v>
      </c>
    </row>
    <row r="11" spans="1:2" ht="15" hidden="1" outlineLevel="1">
      <c r="A11" s="17" t="s">
        <v>19</v>
      </c>
      <c r="B11" s="17">
        <f>B7/10^B10</f>
        <v>24.493641649520463</v>
      </c>
    </row>
    <row r="12" spans="1:2" ht="15" hidden="1" outlineLevel="1">
      <c r="A12" s="17" t="s">
        <v>21</v>
      </c>
      <c r="B12" s="17">
        <f>ROUND(B11,0)</f>
        <v>24</v>
      </c>
    </row>
    <row r="13" spans="1:4" ht="15" collapsed="1">
      <c r="A13" s="17" t="s">
        <v>49</v>
      </c>
      <c r="B13" s="17">
        <f>B12*(10^B10)</f>
        <v>240</v>
      </c>
      <c r="C13" s="17" t="str">
        <f>C7</f>
        <v>tusen kr</v>
      </c>
      <c r="D13" s="17" t="str">
        <f>D7</f>
        <v>pr. år</v>
      </c>
    </row>
    <row r="14" spans="1:2" ht="15">
      <c r="A14" s="17"/>
      <c r="B14" s="21"/>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I19"/>
  <sheetViews>
    <sheetView zoomScalePageLayoutView="0" workbookViewId="0" topLeftCell="A1">
      <selection activeCell="T25" sqref="T25"/>
    </sheetView>
  </sheetViews>
  <sheetFormatPr defaultColWidth="9.140625" defaultRowHeight="15" outlineLevelCol="1"/>
  <cols>
    <col min="1" max="1" width="21.28125" style="2" customWidth="1"/>
    <col min="2" max="2" width="9.8515625" style="2" customWidth="1"/>
    <col min="3" max="3" width="10.140625" style="2" customWidth="1"/>
    <col min="4" max="4" width="12.8515625" style="2" customWidth="1"/>
    <col min="5" max="5" width="7.00390625" style="2" customWidth="1"/>
    <col min="6" max="7" width="7.28125" style="2" customWidth="1"/>
    <col min="8" max="15" width="9.140625" style="2" hidden="1" customWidth="1" outlineLevel="1"/>
    <col min="16" max="16" width="7.7109375" style="2" customWidth="1" collapsed="1"/>
    <col min="17" max="17" width="6.8515625" style="2" customWidth="1"/>
    <col min="18" max="18" width="5.57421875" style="2" customWidth="1"/>
    <col min="19" max="19" width="14.28125" style="2" customWidth="1"/>
    <col min="20" max="20" width="9.28125" style="2" bestFit="1" customWidth="1"/>
    <col min="21" max="16384" width="9.140625" style="2" customWidth="1"/>
  </cols>
  <sheetData>
    <row r="1" spans="1:17" ht="15">
      <c r="A1" s="7" t="s">
        <v>0</v>
      </c>
      <c r="B1" s="7"/>
      <c r="C1" s="7"/>
      <c r="D1" s="7"/>
      <c r="E1" s="7"/>
      <c r="F1" s="7"/>
      <c r="G1" s="7"/>
      <c r="H1" s="7"/>
      <c r="I1" s="7"/>
      <c r="J1" s="7"/>
      <c r="K1" s="7"/>
      <c r="L1" s="7"/>
      <c r="M1" s="7"/>
      <c r="N1" s="7"/>
      <c r="O1" s="7"/>
      <c r="P1" s="7"/>
      <c r="Q1" s="7"/>
    </row>
    <row r="2" spans="1:17" ht="15">
      <c r="A2" s="7"/>
      <c r="B2" s="7"/>
      <c r="C2" s="7"/>
      <c r="D2" s="7"/>
      <c r="E2" s="7"/>
      <c r="F2" s="43" t="s">
        <v>9</v>
      </c>
      <c r="G2" s="43"/>
      <c r="H2" s="43"/>
      <c r="I2" s="43"/>
      <c r="J2" s="43"/>
      <c r="K2" s="43"/>
      <c r="L2" s="43"/>
      <c r="M2" s="43"/>
      <c r="N2" s="43"/>
      <c r="O2" s="43"/>
      <c r="P2" s="43"/>
      <c r="Q2" s="7"/>
    </row>
    <row r="3" spans="1:17" ht="15">
      <c r="A3" s="7"/>
      <c r="B3" s="31" t="s">
        <v>22</v>
      </c>
      <c r="C3" s="7"/>
      <c r="D3" s="31" t="s">
        <v>23</v>
      </c>
      <c r="E3" s="7"/>
      <c r="F3" s="8">
        <v>2010</v>
      </c>
      <c r="G3" s="7">
        <f aca="true" t="shared" si="0" ref="G3:P3">F3+1</f>
        <v>2011</v>
      </c>
      <c r="H3" s="7">
        <f t="shared" si="0"/>
        <v>2012</v>
      </c>
      <c r="I3" s="7">
        <f t="shared" si="0"/>
        <v>2013</v>
      </c>
      <c r="J3" s="7">
        <f t="shared" si="0"/>
        <v>2014</v>
      </c>
      <c r="K3" s="7">
        <f t="shared" si="0"/>
        <v>2015</v>
      </c>
      <c r="L3" s="7">
        <f t="shared" si="0"/>
        <v>2016</v>
      </c>
      <c r="M3" s="7">
        <f t="shared" si="0"/>
        <v>2017</v>
      </c>
      <c r="N3" s="7">
        <f t="shared" si="0"/>
        <v>2018</v>
      </c>
      <c r="O3" s="7">
        <f t="shared" si="0"/>
        <v>2019</v>
      </c>
      <c r="P3" s="7">
        <f t="shared" si="0"/>
        <v>2020</v>
      </c>
      <c r="Q3" s="7"/>
    </row>
    <row r="4" spans="1:35" ht="15">
      <c r="A4" s="13" t="s">
        <v>24</v>
      </c>
      <c r="B4" s="10">
        <v>15000</v>
      </c>
      <c r="C4" s="11" t="s">
        <v>25</v>
      </c>
      <c r="D4" s="10">
        <v>10000</v>
      </c>
      <c r="E4" s="11" t="s">
        <v>26</v>
      </c>
      <c r="F4" s="10"/>
      <c r="G4" s="7">
        <f aca="true" t="shared" si="1" ref="G4:P4">$B$4*$D$4/1000000</f>
        <v>150</v>
      </c>
      <c r="H4" s="7">
        <f t="shared" si="1"/>
        <v>150</v>
      </c>
      <c r="I4" s="7">
        <f t="shared" si="1"/>
        <v>150</v>
      </c>
      <c r="J4" s="7">
        <f t="shared" si="1"/>
        <v>150</v>
      </c>
      <c r="K4" s="7">
        <f t="shared" si="1"/>
        <v>150</v>
      </c>
      <c r="L4" s="7">
        <f t="shared" si="1"/>
        <v>150</v>
      </c>
      <c r="M4" s="7">
        <f t="shared" si="1"/>
        <v>150</v>
      </c>
      <c r="N4" s="7">
        <f t="shared" si="1"/>
        <v>150</v>
      </c>
      <c r="O4" s="7">
        <f t="shared" si="1"/>
        <v>150</v>
      </c>
      <c r="P4" s="7">
        <f t="shared" si="1"/>
        <v>150</v>
      </c>
      <c r="Q4" s="7"/>
      <c r="AA4" s="3"/>
      <c r="AB4" s="3"/>
      <c r="AC4" s="3"/>
      <c r="AD4" s="3"/>
      <c r="AE4" s="3"/>
      <c r="AF4" s="3"/>
      <c r="AG4" s="3"/>
      <c r="AH4" s="3"/>
      <c r="AI4" s="3"/>
    </row>
    <row r="5" spans="1:17" ht="15">
      <c r="A5" s="13" t="s">
        <v>27</v>
      </c>
      <c r="B5" s="10">
        <v>2500</v>
      </c>
      <c r="C5" s="11" t="s">
        <v>25</v>
      </c>
      <c r="D5" s="10">
        <v>20000</v>
      </c>
      <c r="E5" s="11" t="s">
        <v>26</v>
      </c>
      <c r="F5" s="10"/>
      <c r="G5" s="7">
        <f aca="true" t="shared" si="2" ref="G5:P5">-$B$5*$D$5/1000000</f>
        <v>-50</v>
      </c>
      <c r="H5" s="7">
        <f t="shared" si="2"/>
        <v>-50</v>
      </c>
      <c r="I5" s="7">
        <f t="shared" si="2"/>
        <v>-50</v>
      </c>
      <c r="J5" s="7">
        <f t="shared" si="2"/>
        <v>-50</v>
      </c>
      <c r="K5" s="7">
        <f t="shared" si="2"/>
        <v>-50</v>
      </c>
      <c r="L5" s="7">
        <f t="shared" si="2"/>
        <v>-50</v>
      </c>
      <c r="M5" s="7">
        <f t="shared" si="2"/>
        <v>-50</v>
      </c>
      <c r="N5" s="7">
        <f t="shared" si="2"/>
        <v>-50</v>
      </c>
      <c r="O5" s="7">
        <f t="shared" si="2"/>
        <v>-50</v>
      </c>
      <c r="P5" s="7">
        <f t="shared" si="2"/>
        <v>-50</v>
      </c>
      <c r="Q5" s="7"/>
    </row>
    <row r="6" spans="1:17" ht="15">
      <c r="A6" s="7" t="s">
        <v>28</v>
      </c>
      <c r="B6" s="24">
        <v>0.4</v>
      </c>
      <c r="C6" s="25" t="s">
        <v>29</v>
      </c>
      <c r="D6" s="10">
        <v>145000000</v>
      </c>
      <c r="E6" s="26" t="s">
        <v>30</v>
      </c>
      <c r="F6" s="10"/>
      <c r="G6" s="7">
        <f aca="true" t="shared" si="3" ref="G6:P6">-$B$6*$D$6/1000000</f>
        <v>-58</v>
      </c>
      <c r="H6" s="7">
        <f t="shared" si="3"/>
        <v>-58</v>
      </c>
      <c r="I6" s="7">
        <f t="shared" si="3"/>
        <v>-58</v>
      </c>
      <c r="J6" s="7">
        <f t="shared" si="3"/>
        <v>-58</v>
      </c>
      <c r="K6" s="7">
        <f t="shared" si="3"/>
        <v>-58</v>
      </c>
      <c r="L6" s="7">
        <f t="shared" si="3"/>
        <v>-58</v>
      </c>
      <c r="M6" s="7">
        <f t="shared" si="3"/>
        <v>-58</v>
      </c>
      <c r="N6" s="7">
        <f t="shared" si="3"/>
        <v>-58</v>
      </c>
      <c r="O6" s="7">
        <f t="shared" si="3"/>
        <v>-58</v>
      </c>
      <c r="P6" s="7">
        <f t="shared" si="3"/>
        <v>-58</v>
      </c>
      <c r="Q6" s="7"/>
    </row>
    <row r="7" spans="1:17" ht="15">
      <c r="A7" s="7" t="s">
        <v>31</v>
      </c>
      <c r="B7" s="7"/>
      <c r="C7" s="7"/>
      <c r="D7" s="7"/>
      <c r="E7" s="7"/>
      <c r="F7" s="7"/>
      <c r="G7" s="7">
        <f aca="true" t="shared" si="4" ref="G7:P7">SUM(G4:G6)</f>
        <v>42</v>
      </c>
      <c r="H7" s="7">
        <f t="shared" si="4"/>
        <v>42</v>
      </c>
      <c r="I7" s="7">
        <f t="shared" si="4"/>
        <v>42</v>
      </c>
      <c r="J7" s="7">
        <f t="shared" si="4"/>
        <v>42</v>
      </c>
      <c r="K7" s="7">
        <f t="shared" si="4"/>
        <v>42</v>
      </c>
      <c r="L7" s="7">
        <f t="shared" si="4"/>
        <v>42</v>
      </c>
      <c r="M7" s="7">
        <f t="shared" si="4"/>
        <v>42</v>
      </c>
      <c r="N7" s="7">
        <f t="shared" si="4"/>
        <v>42</v>
      </c>
      <c r="O7" s="7">
        <f t="shared" si="4"/>
        <v>42</v>
      </c>
      <c r="P7" s="7">
        <f t="shared" si="4"/>
        <v>42</v>
      </c>
      <c r="Q7" s="7"/>
    </row>
    <row r="8" spans="1:17" ht="15">
      <c r="A8" s="7" t="s">
        <v>32</v>
      </c>
      <c r="B8" s="10">
        <v>400000</v>
      </c>
      <c r="C8" s="7" t="s">
        <v>33</v>
      </c>
      <c r="D8" s="10">
        <v>25</v>
      </c>
      <c r="E8" s="11" t="s">
        <v>34</v>
      </c>
      <c r="F8" s="10"/>
      <c r="G8" s="7">
        <f aca="true" t="shared" si="5" ref="G8:P8">-$B$8*$D$8/1000000</f>
        <v>-10</v>
      </c>
      <c r="H8" s="7">
        <f t="shared" si="5"/>
        <v>-10</v>
      </c>
      <c r="I8" s="7">
        <f t="shared" si="5"/>
        <v>-10</v>
      </c>
      <c r="J8" s="7">
        <f t="shared" si="5"/>
        <v>-10</v>
      </c>
      <c r="K8" s="7">
        <f t="shared" si="5"/>
        <v>-10</v>
      </c>
      <c r="L8" s="7">
        <f t="shared" si="5"/>
        <v>-10</v>
      </c>
      <c r="M8" s="7">
        <f t="shared" si="5"/>
        <v>-10</v>
      </c>
      <c r="N8" s="7">
        <f t="shared" si="5"/>
        <v>-10</v>
      </c>
      <c r="O8" s="7">
        <f t="shared" si="5"/>
        <v>-10</v>
      </c>
      <c r="P8" s="7">
        <f t="shared" si="5"/>
        <v>-10</v>
      </c>
      <c r="Q8" s="7"/>
    </row>
    <row r="9" spans="1:17" ht="15">
      <c r="A9" s="9" t="s">
        <v>35</v>
      </c>
      <c r="B9" s="7"/>
      <c r="C9" s="7"/>
      <c r="D9" s="7"/>
      <c r="E9" s="7"/>
      <c r="F9" s="8">
        <v>-350</v>
      </c>
      <c r="G9" s="7"/>
      <c r="H9" s="7"/>
      <c r="I9" s="7"/>
      <c r="J9" s="7"/>
      <c r="K9" s="7"/>
      <c r="L9" s="7"/>
      <c r="M9" s="7"/>
      <c r="N9" s="7"/>
      <c r="O9" s="7"/>
      <c r="P9" s="8">
        <v>100</v>
      </c>
      <c r="Q9" s="7"/>
    </row>
    <row r="10" spans="1:17" ht="15">
      <c r="A10" s="7" t="s">
        <v>36</v>
      </c>
      <c r="B10" s="7"/>
      <c r="C10" s="7"/>
      <c r="D10" s="7"/>
      <c r="E10" s="7"/>
      <c r="F10" s="27">
        <f>-B4*D4*B13/1000000</f>
        <v>-21.75</v>
      </c>
      <c r="G10" s="7"/>
      <c r="H10" s="7"/>
      <c r="I10" s="7"/>
      <c r="J10" s="7"/>
      <c r="K10" s="7"/>
      <c r="L10" s="7"/>
      <c r="M10" s="7"/>
      <c r="N10" s="7"/>
      <c r="O10" s="7"/>
      <c r="P10" s="27">
        <f>-F10</f>
        <v>21.75</v>
      </c>
      <c r="Q10" s="7"/>
    </row>
    <row r="11" spans="1:17" ht="15">
      <c r="A11" s="7" t="s">
        <v>37</v>
      </c>
      <c r="B11" s="7"/>
      <c r="C11" s="7"/>
      <c r="D11" s="7"/>
      <c r="E11" s="7"/>
      <c r="F11" s="27">
        <f aca="true" t="shared" si="6" ref="F11:P11">SUM(F7:F10)</f>
        <v>-371.75</v>
      </c>
      <c r="G11" s="27">
        <f t="shared" si="6"/>
        <v>32</v>
      </c>
      <c r="H11" s="27">
        <f t="shared" si="6"/>
        <v>32</v>
      </c>
      <c r="I11" s="27">
        <f t="shared" si="6"/>
        <v>32</v>
      </c>
      <c r="J11" s="27">
        <f t="shared" si="6"/>
        <v>32</v>
      </c>
      <c r="K11" s="27">
        <f t="shared" si="6"/>
        <v>32</v>
      </c>
      <c r="L11" s="27">
        <f t="shared" si="6"/>
        <v>32</v>
      </c>
      <c r="M11" s="27">
        <f t="shared" si="6"/>
        <v>32</v>
      </c>
      <c r="N11" s="27">
        <f t="shared" si="6"/>
        <v>32</v>
      </c>
      <c r="O11" s="27">
        <f t="shared" si="6"/>
        <v>32</v>
      </c>
      <c r="P11" s="27">
        <f t="shared" si="6"/>
        <v>153.75</v>
      </c>
      <c r="Q11" s="28"/>
    </row>
    <row r="12" spans="1:17" ht="15">
      <c r="A12" s="7"/>
      <c r="B12" s="7"/>
      <c r="C12" s="7"/>
      <c r="D12" s="7"/>
      <c r="E12" s="7"/>
      <c r="F12" s="7"/>
      <c r="G12" s="7"/>
      <c r="H12" s="7"/>
      <c r="I12" s="7"/>
      <c r="J12" s="7"/>
      <c r="K12" s="7"/>
      <c r="L12" s="7"/>
      <c r="M12" s="7"/>
      <c r="N12" s="7"/>
      <c r="O12" s="7"/>
      <c r="P12" s="7"/>
      <c r="Q12" s="7"/>
    </row>
    <row r="13" spans="1:17" ht="15">
      <c r="A13" s="7" t="s">
        <v>38</v>
      </c>
      <c r="B13" s="29">
        <v>0.145</v>
      </c>
      <c r="C13" s="29"/>
      <c r="D13" s="7"/>
      <c r="E13" s="7"/>
      <c r="F13" s="7"/>
      <c r="G13" s="7"/>
      <c r="H13" s="7"/>
      <c r="I13" s="7"/>
      <c r="J13" s="7"/>
      <c r="K13" s="7"/>
      <c r="L13" s="7"/>
      <c r="M13" s="7"/>
      <c r="N13" s="7"/>
      <c r="O13" s="7"/>
      <c r="P13" s="7"/>
      <c r="Q13" s="7"/>
    </row>
    <row r="14" spans="1:17" ht="15">
      <c r="A14" s="7" t="s">
        <v>10</v>
      </c>
      <c r="B14" s="12">
        <f>IRR(F11:P11)</f>
        <v>0.02645215944424548</v>
      </c>
      <c r="C14" s="12"/>
      <c r="D14" s="7"/>
      <c r="E14" s="7"/>
      <c r="F14" s="7"/>
      <c r="G14" s="7"/>
      <c r="H14" s="7"/>
      <c r="I14" s="7"/>
      <c r="J14" s="7"/>
      <c r="K14" s="7"/>
      <c r="L14" s="7"/>
      <c r="M14" s="7"/>
      <c r="N14" s="7"/>
      <c r="O14" s="7"/>
      <c r="P14" s="7"/>
      <c r="Q14" s="7"/>
    </row>
    <row r="15" spans="1:17" ht="15">
      <c r="A15" s="7" t="s">
        <v>39</v>
      </c>
      <c r="B15" s="30">
        <v>0.01</v>
      </c>
      <c r="C15" s="7"/>
      <c r="D15" s="7"/>
      <c r="E15" s="7"/>
      <c r="F15" s="7"/>
      <c r="G15" s="7"/>
      <c r="H15" s="7"/>
      <c r="I15" s="7"/>
      <c r="J15" s="7"/>
      <c r="K15" s="7"/>
      <c r="L15" s="7"/>
      <c r="M15" s="7"/>
      <c r="N15" s="7"/>
      <c r="O15" s="7"/>
      <c r="P15" s="7"/>
      <c r="Q15" s="7"/>
    </row>
    <row r="16" spans="1:17" ht="15">
      <c r="A16" s="7"/>
      <c r="B16" s="30"/>
      <c r="C16" s="7"/>
      <c r="D16" s="7"/>
      <c r="E16" s="7"/>
      <c r="F16" s="7"/>
      <c r="G16" s="7"/>
      <c r="H16" s="7"/>
      <c r="I16" s="7"/>
      <c r="J16" s="7"/>
      <c r="K16" s="7"/>
      <c r="L16" s="7"/>
      <c r="M16" s="7"/>
      <c r="N16" s="7"/>
      <c r="O16" s="7"/>
      <c r="P16" s="7"/>
      <c r="Q16" s="7"/>
    </row>
    <row r="17" spans="1:17" ht="15">
      <c r="A17" s="13" t="s">
        <v>14</v>
      </c>
      <c r="B17" s="14">
        <f>C17-C17</f>
        <v>0</v>
      </c>
      <c r="C17" s="30">
        <f>B15</f>
        <v>0.01</v>
      </c>
      <c r="D17" s="14">
        <f>C17+$C$17</f>
        <v>0.02</v>
      </c>
      <c r="E17" s="14">
        <f>D17+$C$17</f>
        <v>0.03</v>
      </c>
      <c r="F17" s="14">
        <f>E17+$C$17</f>
        <v>0.04</v>
      </c>
      <c r="G17" s="14">
        <f>F17+$C$17</f>
        <v>0.05</v>
      </c>
      <c r="H17" s="14">
        <f>G17+$C$17</f>
        <v>0.060000000000000005</v>
      </c>
      <c r="I17" s="7"/>
      <c r="J17" s="7"/>
      <c r="K17" s="7"/>
      <c r="L17" s="7"/>
      <c r="M17" s="7"/>
      <c r="N17" s="7"/>
      <c r="O17" s="7"/>
      <c r="P17" s="7"/>
      <c r="Q17" s="7"/>
    </row>
    <row r="18" spans="1:17" ht="15">
      <c r="A18" s="13" t="s">
        <v>41</v>
      </c>
      <c r="B18" s="14"/>
      <c r="C18" s="14">
        <f>C17</f>
        <v>0.01</v>
      </c>
      <c r="D18" s="14">
        <f>D17</f>
        <v>0.02</v>
      </c>
      <c r="E18" s="14">
        <f>E17</f>
        <v>0.03</v>
      </c>
      <c r="F18" s="14">
        <f>F17</f>
        <v>0.04</v>
      </c>
      <c r="G18" s="14">
        <f>G17</f>
        <v>0.05</v>
      </c>
      <c r="H18" s="14"/>
      <c r="I18" s="7"/>
      <c r="J18" s="7"/>
      <c r="K18" s="7"/>
      <c r="L18" s="7"/>
      <c r="M18" s="7"/>
      <c r="N18" s="7"/>
      <c r="O18" s="7"/>
      <c r="P18" s="7"/>
      <c r="Q18" s="7"/>
    </row>
    <row r="19" spans="1:17" ht="15">
      <c r="A19" s="13" t="s">
        <v>40</v>
      </c>
      <c r="B19" s="11">
        <f aca="true" t="shared" si="7" ref="B19:H19">NPV(B17,$F$11:$P$11)*(1+B17)</f>
        <v>70</v>
      </c>
      <c r="C19" s="11">
        <f t="shared" si="7"/>
        <v>41.550431716324226</v>
      </c>
      <c r="D19" s="11">
        <f t="shared" si="7"/>
        <v>15.570125709551732</v>
      </c>
      <c r="E19" s="11">
        <f t="shared" si="7"/>
        <v>-8.19007508449728</v>
      </c>
      <c r="F19" s="11">
        <f t="shared" si="7"/>
        <v>-29.951397506098218</v>
      </c>
      <c r="G19" s="11">
        <f t="shared" si="7"/>
        <v>-49.91054364749864</v>
      </c>
      <c r="H19" s="11">
        <f t="shared" si="7"/>
        <v>-68.24265026531414</v>
      </c>
      <c r="I19" s="7"/>
      <c r="J19" s="7"/>
      <c r="K19" s="7"/>
      <c r="L19" s="7"/>
      <c r="M19" s="7"/>
      <c r="N19" s="7"/>
      <c r="O19" s="7"/>
      <c r="P19" s="7"/>
      <c r="Q19" s="7"/>
    </row>
  </sheetData>
  <sheetProtection/>
  <mergeCells count="1">
    <mergeCell ref="F2:P2"/>
  </mergeCells>
  <printOptions gridLine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2009-06-15T07:13:04Z</dcterms:created>
  <dcterms:modified xsi:type="dcterms:W3CDTF">2009-07-14T11:52:20Z</dcterms:modified>
  <cp:category/>
  <cp:version/>
  <cp:contentType/>
  <cp:contentStatus/>
</cp:coreProperties>
</file>