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7140" windowHeight="4560" activeTab="4"/>
  </bookViews>
  <sheets>
    <sheet name="Tabell 5.5" sheetId="1" r:id="rId1"/>
    <sheet name="Tabell 5.7" sheetId="2" r:id="rId2"/>
    <sheet name="Tabell 5.8" sheetId="3" r:id="rId3"/>
    <sheet name="Tabell 5.9" sheetId="4" r:id="rId4"/>
    <sheet name="Tabell 5.10" sheetId="5" r:id="rId5"/>
    <sheet name="Tabell 5.11" sheetId="6" r:id="rId6"/>
    <sheet name="Tabell 5.13" sheetId="7" r:id="rId7"/>
  </sheets>
  <definedNames/>
  <calcPr fullCalcOnLoad="1"/>
</workbook>
</file>

<file path=xl/comments1.xml><?xml version="1.0" encoding="utf-8"?>
<comments xmlns="http://schemas.openxmlformats.org/spreadsheetml/2006/main">
  <authors>
    <author>BI User</author>
  </authors>
  <commentList>
    <comment ref="A1" authorId="0">
      <text>
        <r>
          <rPr>
            <sz val="8"/>
            <rFont val="Tahoma"/>
            <family val="2"/>
          </rPr>
          <t xml:space="preserve">Her beregnes låntakers kontanstrøm før og etter skatt på et lån med faste avdrag (serielån), etterskuddsrente
 og etableringsgebyr. Avdragstiden kan være inntil 20 år. Tall i fet skrfit er inngangsdata. Modellen brukes i tabell 5.5 og 5.7.
</t>
        </r>
      </text>
    </comment>
  </commentList>
</comments>
</file>

<file path=xl/comments2.xml><?xml version="1.0" encoding="utf-8"?>
<comments xmlns="http://schemas.openxmlformats.org/spreadsheetml/2006/main">
  <authors>
    <author>BI User</author>
  </authors>
  <commentList>
    <comment ref="A1" authorId="0">
      <text>
        <r>
          <rPr>
            <sz val="8"/>
            <rFont val="Tahoma"/>
            <family val="2"/>
          </rPr>
          <t xml:space="preserve">Her beregnes kontantstrøm og effektiv rente for låntaker før og etter skatt i et lån med etableringsgebyr, faste avdrag og forskuddsrente. Avdragstiden er inntil 20 år. Tall med fet skrift er inngangsdata. Modellen brukes i tabell 5.7.
</t>
        </r>
      </text>
    </comment>
  </commentList>
</comments>
</file>

<file path=xl/comments3.xml><?xml version="1.0" encoding="utf-8"?>
<comments xmlns="http://schemas.openxmlformats.org/spreadsheetml/2006/main">
  <authors>
    <author>BI User</author>
  </authors>
  <commentList>
    <comment ref="A1" authorId="0">
      <text>
        <r>
          <rPr>
            <sz val="8"/>
            <rFont val="Tahoma"/>
            <family val="2"/>
          </rPr>
          <t xml:space="preserve">Regnearket beregner kontanstrøm og effektiv rente før og etter skatt på et annuitetslån uten gebyrer.  Avdragstiden er inntil 20 år. Tall med fet skrift er inngangsdata. Modellen brukes i tabell 5.8.
</t>
        </r>
      </text>
    </comment>
  </commentList>
</comments>
</file>

<file path=xl/comments4.xml><?xml version="1.0" encoding="utf-8"?>
<comments xmlns="http://schemas.openxmlformats.org/spreadsheetml/2006/main">
  <authors>
    <author>BI User</author>
  </authors>
  <commentList>
    <comment ref="A1" authorId="0">
      <text>
        <r>
          <rPr>
            <sz val="8"/>
            <rFont val="Tahoma"/>
            <family val="2"/>
          </rPr>
          <t>Her beregnes kontanstrømsfordel og nåverdien av denne ved Lånekassens rentefrihet i studietiden kontra å låne til markedsrente. Tall med fet skrift er inngangsdata. Modellen brukes i tabell 5.9.</t>
        </r>
      </text>
    </comment>
  </commentList>
</comments>
</file>

<file path=xl/comments5.xml><?xml version="1.0" encoding="utf-8"?>
<comments xmlns="http://schemas.openxmlformats.org/spreadsheetml/2006/main">
  <authors>
    <author>BI User</author>
  </authors>
  <commentList>
    <comment ref="A1" authorId="0">
      <text>
        <r>
          <rPr>
            <sz val="8"/>
            <rFont val="Tahoma"/>
            <family val="2"/>
          </rPr>
          <t xml:space="preserve">Her beregnes renter og avdrag for serielån og annuitetslån for samme lånebeløp, rente, og avdragstid. Tall med fet skrift er inngangsdata. Modellen brukes i tabell 5.10.
</t>
        </r>
      </text>
    </comment>
  </commentList>
</comments>
</file>

<file path=xl/comments6.xml><?xml version="1.0" encoding="utf-8"?>
<comments xmlns="http://schemas.openxmlformats.org/spreadsheetml/2006/main">
  <authors>
    <author>BI User</author>
  </authors>
  <commentList>
    <comment ref="A1" authorId="0">
      <text>
        <r>
          <rPr>
            <sz val="8"/>
            <rFont val="Tahoma"/>
            <family val="2"/>
          </rPr>
          <t xml:space="preserve">Her beregnes kontantstrøm og effektiv rente før og etter skatt for serielån og annuitetslån. Lånene har samme lånebeløp, rente, og avdragstid. Tall med fet skrift er inngangsdata. Modellen brukes i tabell 5.11.
</t>
        </r>
      </text>
    </comment>
  </commentList>
</comments>
</file>

<file path=xl/comments7.xml><?xml version="1.0" encoding="utf-8"?>
<comments xmlns="http://schemas.openxmlformats.org/spreadsheetml/2006/main">
  <authors>
    <author>BI User</author>
  </authors>
  <commentList>
    <comment ref="A1" authorId="0">
      <text>
        <r>
          <rPr>
            <sz val="8"/>
            <rFont val="Tahoma"/>
            <family val="2"/>
          </rPr>
          <t xml:space="preserve">Modellen beregner differansekontanstrømmen Leie-Kjøp og effektiv rente på denne. Tall med fet skrift er inngangsdata. Modellen brukes i tabell 5.13.
</t>
        </r>
      </text>
    </comment>
  </commentList>
</comments>
</file>

<file path=xl/sharedStrings.xml><?xml version="1.0" encoding="utf-8"?>
<sst xmlns="http://schemas.openxmlformats.org/spreadsheetml/2006/main" count="220" uniqueCount="55">
  <si>
    <t xml:space="preserve"> </t>
  </si>
  <si>
    <t>Kontantstrøm</t>
  </si>
  <si>
    <t>rente</t>
  </si>
  <si>
    <t>Lånebeløp</t>
  </si>
  <si>
    <t>Etableringsgebyr</t>
  </si>
  <si>
    <t>Skattesats</t>
  </si>
  <si>
    <t>Rentesats</t>
  </si>
  <si>
    <t>Låneopptak</t>
  </si>
  <si>
    <t>Restlån</t>
  </si>
  <si>
    <t>Avdrag</t>
  </si>
  <si>
    <t>Renter</t>
  </si>
  <si>
    <t>før skatt</t>
  </si>
  <si>
    <t>Spart skatt</t>
  </si>
  <si>
    <t>etter skatt</t>
  </si>
  <si>
    <t>Avdragstid</t>
  </si>
  <si>
    <t>Effektiv</t>
  </si>
  <si>
    <t>Annuitet</t>
  </si>
  <si>
    <t>Lånesaldo,</t>
  </si>
  <si>
    <t>Lånekassen</t>
  </si>
  <si>
    <t>Årlig låneopptak</t>
  </si>
  <si>
    <t>Kapitalkostnad</t>
  </si>
  <si>
    <t>Sum</t>
  </si>
  <si>
    <t>a) Annuitet</t>
  </si>
  <si>
    <t>a) Serie</t>
  </si>
  <si>
    <t>Serielån</t>
  </si>
  <si>
    <t>Annuitetslån</t>
  </si>
  <si>
    <t>a) Avdragsfritt</t>
  </si>
  <si>
    <t>Før skatt</t>
  </si>
  <si>
    <t>Serie</t>
  </si>
  <si>
    <t>Etter skatt</t>
  </si>
  <si>
    <t>Avdragsfritt</t>
  </si>
  <si>
    <t>Effektiv rente</t>
  </si>
  <si>
    <t xml:space="preserve">Nåverdi av </t>
  </si>
  <si>
    <t>Lånekassefordel</t>
  </si>
  <si>
    <t>lånekassefordel</t>
  </si>
  <si>
    <t>Investering</t>
  </si>
  <si>
    <t>Saldosats</t>
  </si>
  <si>
    <t>Levetid</t>
  </si>
  <si>
    <t>Avskrivning</t>
  </si>
  <si>
    <t>Bokført verdi</t>
  </si>
  <si>
    <t>Leie</t>
  </si>
  <si>
    <t>Tapt skattefordel .</t>
  </si>
  <si>
    <t>fra avskrivning</t>
  </si>
  <si>
    <t>Leie-Kjøp</t>
  </si>
  <si>
    <t>Restverdi</t>
  </si>
  <si>
    <t>Tapt restverdi</t>
  </si>
  <si>
    <t>Leie etter skatt</t>
  </si>
  <si>
    <t>Spart investering</t>
  </si>
  <si>
    <t>Prosjektdata</t>
  </si>
  <si>
    <t>Differansekontantstrøm</t>
  </si>
  <si>
    <t>markedsbetingelser</t>
  </si>
  <si>
    <t>Saldo,</t>
  </si>
  <si>
    <t>Les dette</t>
  </si>
  <si>
    <t xml:space="preserve">Før skatt </t>
  </si>
  <si>
    <t>Rentesats, markedsbetingelser</t>
  </si>
</sst>
</file>

<file path=xl/styles.xml><?xml version="1.0" encoding="utf-8"?>
<styleSheet xmlns="http://schemas.openxmlformats.org/spreadsheetml/2006/main">
  <numFmts count="11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0.0\ %"/>
    <numFmt numFmtId="165" formatCode="0.0000"/>
    <numFmt numFmtId="166" formatCode="#,##0.000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color indexed="10"/>
      <name val="Arial"/>
      <family val="2"/>
    </font>
    <font>
      <b/>
      <sz val="10"/>
      <color indexed="10"/>
      <name val="Times New Roman"/>
      <family val="1"/>
    </font>
    <font>
      <sz val="8"/>
      <name val="Tahoma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.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/>
      <bottom style="double"/>
    </border>
    <border>
      <left/>
      <right style="dashed"/>
      <top/>
      <bottom/>
    </border>
    <border>
      <left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0" borderId="2" applyNumberFormat="0" applyFill="0" applyAlignment="0" applyProtection="0"/>
    <xf numFmtId="0" fontId="36" fillId="24" borderId="3" applyNumberFormat="0" applyAlignment="0" applyProtection="0"/>
    <xf numFmtId="0" fontId="0" fillId="25" borderId="4" applyNumberFormat="0" applyFont="0" applyAlignment="0" applyProtection="0"/>
    <xf numFmtId="0" fontId="37" fillId="26" borderId="0" applyNumberFormat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0" borderId="9" applyNumberFormat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3" fontId="5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center"/>
    </xf>
    <xf numFmtId="3" fontId="4" fillId="0" borderId="0" xfId="0" applyNumberFormat="1" applyFont="1" applyAlignment="1">
      <alignment/>
    </xf>
    <xf numFmtId="3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3" fontId="4" fillId="0" borderId="0" xfId="0" applyNumberFormat="1" applyFont="1" applyAlignment="1">
      <alignment horizontal="center"/>
    </xf>
    <xf numFmtId="0" fontId="3" fillId="0" borderId="11" xfId="0" applyFont="1" applyBorder="1" applyAlignment="1">
      <alignment/>
    </xf>
    <xf numFmtId="3" fontId="6" fillId="0" borderId="0" xfId="0" applyNumberFormat="1" applyFont="1" applyAlignment="1">
      <alignment/>
    </xf>
    <xf numFmtId="3" fontId="3" fillId="0" borderId="11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11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horizontal="right"/>
    </xf>
    <xf numFmtId="3" fontId="3" fillId="0" borderId="10" xfId="0" applyNumberFormat="1" applyFont="1" applyFill="1" applyBorder="1" applyAlignment="1">
      <alignment horizontal="right"/>
    </xf>
    <xf numFmtId="3" fontId="3" fillId="0" borderId="11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3" fillId="0" borderId="12" xfId="0" applyFont="1" applyBorder="1" applyAlignment="1">
      <alignment/>
    </xf>
    <xf numFmtId="2" fontId="5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3" fillId="0" borderId="10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2" fontId="6" fillId="0" borderId="0" xfId="0" applyNumberFormat="1" applyFont="1" applyAlignment="1">
      <alignment/>
    </xf>
    <xf numFmtId="2" fontId="3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3" fontId="3" fillId="0" borderId="0" xfId="0" applyNumberFormat="1" applyFont="1" applyFill="1" applyBorder="1" applyAlignment="1">
      <alignment/>
    </xf>
    <xf numFmtId="0" fontId="45" fillId="0" borderId="0" xfId="0" applyFont="1" applyAlignment="1">
      <alignment/>
    </xf>
    <xf numFmtId="3" fontId="5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4" fontId="4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10" xfId="0" applyNumberFormat="1" applyFont="1" applyBorder="1" applyAlignment="1">
      <alignment horizontal="right"/>
    </xf>
    <xf numFmtId="2" fontId="3" fillId="0" borderId="0" xfId="0" applyNumberFormat="1" applyFont="1" applyAlignment="1">
      <alignment horizontal="right"/>
    </xf>
    <xf numFmtId="2" fontId="3" fillId="0" borderId="10" xfId="0" applyNumberFormat="1" applyFont="1" applyBorder="1" applyAlignment="1">
      <alignment horizontal="right"/>
    </xf>
    <xf numFmtId="2" fontId="4" fillId="0" borderId="0" xfId="0" applyNumberFormat="1" applyFont="1" applyAlignment="1">
      <alignment horizontal="right"/>
    </xf>
    <xf numFmtId="2" fontId="3" fillId="0" borderId="11" xfId="0" applyNumberFormat="1" applyFont="1" applyBorder="1" applyAlignment="1">
      <alignment horizontal="right"/>
    </xf>
    <xf numFmtId="10" fontId="3" fillId="0" borderId="0" xfId="0" applyNumberFormat="1" applyFont="1" applyAlignment="1">
      <alignment horizontal="right"/>
    </xf>
    <xf numFmtId="0" fontId="4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4" fontId="3" fillId="0" borderId="0" xfId="0" applyNumberFormat="1" applyFont="1" applyAlignment="1">
      <alignment horizontal="right"/>
    </xf>
    <xf numFmtId="10" fontId="0" fillId="0" borderId="0" xfId="0" applyNumberFormat="1" applyAlignment="1">
      <alignment horizontal="right"/>
    </xf>
    <xf numFmtId="1" fontId="3" fillId="0" borderId="0" xfId="0" applyNumberFormat="1" applyFont="1" applyAlignment="1">
      <alignment horizontal="right"/>
    </xf>
    <xf numFmtId="1" fontId="3" fillId="0" borderId="10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 horizontal="right"/>
    </xf>
    <xf numFmtId="164" fontId="3" fillId="0" borderId="0" xfId="0" applyNumberFormat="1" applyFont="1" applyAlignment="1">
      <alignment horizontal="right"/>
    </xf>
    <xf numFmtId="1" fontId="3" fillId="0" borderId="11" xfId="0" applyNumberFormat="1" applyFont="1" applyBorder="1" applyAlignment="1">
      <alignment horizontal="right"/>
    </xf>
    <xf numFmtId="3" fontId="3" fillId="0" borderId="11" xfId="0" applyNumberFormat="1" applyFont="1" applyBorder="1" applyAlignment="1">
      <alignment horizontal="right"/>
    </xf>
    <xf numFmtId="164" fontId="3" fillId="0" borderId="11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0" fontId="3" fillId="0" borderId="11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center"/>
    </xf>
    <xf numFmtId="0" fontId="0" fillId="0" borderId="10" xfId="0" applyBorder="1" applyAlignment="1">
      <alignment horizontal="right"/>
    </xf>
    <xf numFmtId="166" fontId="4" fillId="0" borderId="0" xfId="0" applyNumberFormat="1" applyFont="1" applyAlignment="1">
      <alignment horizontal="right"/>
    </xf>
    <xf numFmtId="166" fontId="3" fillId="0" borderId="0" xfId="0" applyNumberFormat="1" applyFont="1" applyAlignment="1">
      <alignment horizontal="right"/>
    </xf>
    <xf numFmtId="165" fontId="4" fillId="0" borderId="0" xfId="0" applyNumberFormat="1" applyFont="1" applyAlignment="1">
      <alignment horizontal="right"/>
    </xf>
    <xf numFmtId="1" fontId="3" fillId="0" borderId="0" xfId="0" applyNumberFormat="1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2" fontId="5" fillId="0" borderId="0" xfId="0" applyNumberFormat="1" applyFont="1" applyAlignment="1">
      <alignment horizontal="right"/>
    </xf>
    <xf numFmtId="1" fontId="3" fillId="0" borderId="13" xfId="0" applyNumberFormat="1" applyFont="1" applyBorder="1" applyAlignment="1">
      <alignment horizontal="right"/>
    </xf>
    <xf numFmtId="2" fontId="4" fillId="0" borderId="0" xfId="0" applyNumberFormat="1" applyFont="1" applyAlignment="1">
      <alignment/>
    </xf>
    <xf numFmtId="3" fontId="3" fillId="0" borderId="0" xfId="0" applyNumberFormat="1" applyFont="1" applyFill="1" applyBorder="1" applyAlignment="1">
      <alignment horizontal="left"/>
    </xf>
    <xf numFmtId="0" fontId="0" fillId="0" borderId="0" xfId="0" applyFont="1" applyAlignment="1">
      <alignment horizontal="left"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smooth val="0"/>
        </c:ser>
        <c:marker val="1"/>
        <c:axId val="15090961"/>
        <c:axId val="1600922"/>
      </c:lineChart>
      <c:catAx>
        <c:axId val="150909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00"/>
                    </a:solidFill>
                  </a:rPr>
                  <a:t>Diskonteringsrente, %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00922"/>
        <c:crosses val="autoZero"/>
        <c:auto val="1"/>
        <c:lblOffset val="100"/>
        <c:tickLblSkip val="1"/>
        <c:noMultiLvlLbl val="0"/>
      </c:catAx>
      <c:valAx>
        <c:axId val="16009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00"/>
                    </a:solidFill>
                  </a:rPr>
                  <a:t>Nåverdi (mill. kr)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090961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50" b="1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0</xdr:row>
      <xdr:rowOff>0</xdr:rowOff>
    </xdr:from>
    <xdr:to>
      <xdr:col>8</xdr:col>
      <xdr:colOff>152400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42925" y="0"/>
        <a:ext cx="40481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7"/>
  <sheetViews>
    <sheetView zoomScalePageLayoutView="0" workbookViewId="0" topLeftCell="A1">
      <selection activeCell="F28" sqref="F28"/>
    </sheetView>
  </sheetViews>
  <sheetFormatPr defaultColWidth="9.140625" defaultRowHeight="12.75"/>
  <cols>
    <col min="1" max="1" width="14.57421875" style="3" customWidth="1"/>
    <col min="2" max="2" width="8.140625" style="36" customWidth="1"/>
    <col min="3" max="4" width="8.00390625" style="36" customWidth="1"/>
    <col min="5" max="5" width="7.7109375" style="36" customWidth="1"/>
    <col min="6" max="7" width="7.421875" style="36" customWidth="1"/>
    <col min="8" max="8" width="7.8515625" style="36" customWidth="1"/>
    <col min="9" max="9" width="8.00390625" style="36" customWidth="1"/>
    <col min="10" max="10" width="6.57421875" style="36" customWidth="1"/>
    <col min="11" max="12" width="7.140625" style="36" customWidth="1"/>
    <col min="13" max="13" width="7.00390625" style="36" customWidth="1"/>
    <col min="14" max="14" width="7.28125" style="36" customWidth="1"/>
    <col min="15" max="15" width="7.140625" style="36" customWidth="1"/>
    <col min="16" max="16" width="7.57421875" style="36" customWidth="1"/>
    <col min="17" max="17" width="6.421875" style="36" customWidth="1"/>
    <col min="18" max="18" width="6.140625" style="36" customWidth="1"/>
    <col min="19" max="19" width="7.00390625" style="36" customWidth="1"/>
    <col min="20" max="20" width="6.7109375" style="36" customWidth="1"/>
    <col min="21" max="22" width="6.57421875" style="36" customWidth="1"/>
    <col min="23" max="23" width="7.57421875" style="3" customWidth="1"/>
    <col min="24" max="24" width="8.28125" style="3" customWidth="1"/>
    <col min="25" max="25" width="8.00390625" style="3" customWidth="1"/>
    <col min="26" max="26" width="7.8515625" style="3" customWidth="1"/>
    <col min="27" max="27" width="8.140625" style="3" customWidth="1"/>
    <col min="28" max="16384" width="9.140625" style="3" customWidth="1"/>
  </cols>
  <sheetData>
    <row r="1" spans="1:22" s="2" customFormat="1" ht="13.5">
      <c r="A1" s="5" t="s">
        <v>52</v>
      </c>
      <c r="B1" s="33"/>
      <c r="C1" s="33"/>
      <c r="D1" s="34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</row>
    <row r="2" spans="2:22" s="2" customFormat="1" ht="13.5">
      <c r="B2" s="33"/>
      <c r="C2" s="33"/>
      <c r="D2" s="34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</row>
    <row r="3" spans="1:2" ht="12.75">
      <c r="A3" s="3" t="s">
        <v>3</v>
      </c>
      <c r="B3" s="35">
        <v>40</v>
      </c>
    </row>
    <row r="4" spans="1:2" ht="12.75">
      <c r="A4" s="3" t="s">
        <v>4</v>
      </c>
      <c r="B4" s="35">
        <v>0.14</v>
      </c>
    </row>
    <row r="5" spans="1:2" ht="12.75">
      <c r="A5" s="3" t="s">
        <v>6</v>
      </c>
      <c r="B5" s="35">
        <v>0.09</v>
      </c>
    </row>
    <row r="6" spans="1:2" ht="12.75">
      <c r="A6" s="3" t="s">
        <v>5</v>
      </c>
      <c r="B6" s="35">
        <v>0.28</v>
      </c>
    </row>
    <row r="7" spans="1:22" s="2" customFormat="1" ht="13.5">
      <c r="A7" s="3" t="s">
        <v>14</v>
      </c>
      <c r="B7" s="34">
        <v>5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</row>
    <row r="8" spans="2:22" s="2" customFormat="1" ht="13.5"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</row>
    <row r="9" spans="1:22" s="10" customFormat="1" ht="12.75">
      <c r="A9" s="12"/>
      <c r="B9" s="37">
        <v>0</v>
      </c>
      <c r="C9" s="37">
        <v>1</v>
      </c>
      <c r="D9" s="37">
        <v>2</v>
      </c>
      <c r="E9" s="37">
        <v>3</v>
      </c>
      <c r="F9" s="37">
        <v>4</v>
      </c>
      <c r="G9" s="37">
        <v>5</v>
      </c>
      <c r="H9" s="37">
        <v>6</v>
      </c>
      <c r="I9" s="37">
        <v>7</v>
      </c>
      <c r="J9" s="37">
        <v>8</v>
      </c>
      <c r="K9" s="37">
        <v>9</v>
      </c>
      <c r="L9" s="37">
        <v>10</v>
      </c>
      <c r="M9" s="37">
        <v>11</v>
      </c>
      <c r="N9" s="37">
        <v>12</v>
      </c>
      <c r="O9" s="37">
        <v>13</v>
      </c>
      <c r="P9" s="37">
        <v>14</v>
      </c>
      <c r="Q9" s="37">
        <v>15</v>
      </c>
      <c r="R9" s="37">
        <v>16</v>
      </c>
      <c r="S9" s="37">
        <v>17</v>
      </c>
      <c r="T9" s="37">
        <v>18</v>
      </c>
      <c r="U9" s="37">
        <v>19</v>
      </c>
      <c r="V9" s="37">
        <v>20</v>
      </c>
    </row>
    <row r="10" spans="1:22" s="2" customFormat="1" ht="13.5">
      <c r="A10" s="3" t="s">
        <v>7</v>
      </c>
      <c r="B10" s="38">
        <f>B3</f>
        <v>40</v>
      </c>
      <c r="C10" s="38"/>
      <c r="D10" s="38"/>
      <c r="E10" s="38"/>
      <c r="F10" s="38"/>
      <c r="G10" s="38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</row>
    <row r="11" spans="1:22" s="2" customFormat="1" ht="13.5">
      <c r="A11" s="3" t="s">
        <v>8</v>
      </c>
      <c r="B11" s="38">
        <f>B10</f>
        <v>40</v>
      </c>
      <c r="C11" s="38">
        <f aca="true" t="shared" si="0" ref="C11:H11">B11+C13</f>
        <v>32</v>
      </c>
      <c r="D11" s="38">
        <f t="shared" si="0"/>
        <v>24</v>
      </c>
      <c r="E11" s="38">
        <f t="shared" si="0"/>
        <v>16</v>
      </c>
      <c r="F11" s="38">
        <f t="shared" si="0"/>
        <v>8</v>
      </c>
      <c r="G11" s="38">
        <f t="shared" si="0"/>
        <v>0</v>
      </c>
      <c r="H11" s="38">
        <f t="shared" si="0"/>
        <v>0</v>
      </c>
      <c r="I11" s="38">
        <f aca="true" t="shared" si="1" ref="I11:V11">H11+I13</f>
        <v>0</v>
      </c>
      <c r="J11" s="38">
        <f t="shared" si="1"/>
        <v>0</v>
      </c>
      <c r="K11" s="38">
        <f t="shared" si="1"/>
        <v>0</v>
      </c>
      <c r="L11" s="38">
        <f t="shared" si="1"/>
        <v>0</v>
      </c>
      <c r="M11" s="38">
        <f t="shared" si="1"/>
        <v>0</v>
      </c>
      <c r="N11" s="38">
        <f t="shared" si="1"/>
        <v>0</v>
      </c>
      <c r="O11" s="38">
        <f t="shared" si="1"/>
        <v>0</v>
      </c>
      <c r="P11" s="38">
        <f t="shared" si="1"/>
        <v>0</v>
      </c>
      <c r="Q11" s="38">
        <f t="shared" si="1"/>
        <v>0</v>
      </c>
      <c r="R11" s="38">
        <f t="shared" si="1"/>
        <v>0</v>
      </c>
      <c r="S11" s="38">
        <f t="shared" si="1"/>
        <v>0</v>
      </c>
      <c r="T11" s="38">
        <f t="shared" si="1"/>
        <v>0</v>
      </c>
      <c r="U11" s="38">
        <f t="shared" si="1"/>
        <v>0</v>
      </c>
      <c r="V11" s="38">
        <f t="shared" si="1"/>
        <v>0</v>
      </c>
    </row>
    <row r="12" spans="1:22" s="2" customFormat="1" ht="13.5">
      <c r="A12" s="3" t="s">
        <v>4</v>
      </c>
      <c r="B12" s="38">
        <f>-B4</f>
        <v>-0.14</v>
      </c>
      <c r="C12" s="38"/>
      <c r="D12" s="38"/>
      <c r="E12" s="38"/>
      <c r="F12" s="38"/>
      <c r="G12" s="38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</row>
    <row r="13" spans="1:22" s="2" customFormat="1" ht="13.5">
      <c r="A13" s="3" t="s">
        <v>9</v>
      </c>
      <c r="B13" s="38"/>
      <c r="C13" s="38">
        <f>-IF(($B$7&lt;C9),0,$B$3/$B$7)</f>
        <v>-8</v>
      </c>
      <c r="D13" s="38">
        <f aca="true" t="shared" si="2" ref="D13:V13">-IF(($B$7&lt;D9),0,$B$3/$B$7)</f>
        <v>-8</v>
      </c>
      <c r="E13" s="38">
        <f t="shared" si="2"/>
        <v>-8</v>
      </c>
      <c r="F13" s="38">
        <f t="shared" si="2"/>
        <v>-8</v>
      </c>
      <c r="G13" s="38">
        <f t="shared" si="2"/>
        <v>-8</v>
      </c>
      <c r="H13" s="38">
        <f t="shared" si="2"/>
        <v>0</v>
      </c>
      <c r="I13" s="38">
        <f t="shared" si="2"/>
        <v>0</v>
      </c>
      <c r="J13" s="38">
        <f t="shared" si="2"/>
        <v>0</v>
      </c>
      <c r="K13" s="38">
        <f t="shared" si="2"/>
        <v>0</v>
      </c>
      <c r="L13" s="38">
        <f t="shared" si="2"/>
        <v>0</v>
      </c>
      <c r="M13" s="38">
        <f t="shared" si="2"/>
        <v>0</v>
      </c>
      <c r="N13" s="38">
        <f t="shared" si="2"/>
        <v>0</v>
      </c>
      <c r="O13" s="38">
        <f t="shared" si="2"/>
        <v>0</v>
      </c>
      <c r="P13" s="38">
        <f t="shared" si="2"/>
        <v>0</v>
      </c>
      <c r="Q13" s="38">
        <f t="shared" si="2"/>
        <v>0</v>
      </c>
      <c r="R13" s="38">
        <f t="shared" si="2"/>
        <v>0</v>
      </c>
      <c r="S13" s="38">
        <f t="shared" si="2"/>
        <v>0</v>
      </c>
      <c r="T13" s="38">
        <f t="shared" si="2"/>
        <v>0</v>
      </c>
      <c r="U13" s="38">
        <f t="shared" si="2"/>
        <v>0</v>
      </c>
      <c r="V13" s="38">
        <f t="shared" si="2"/>
        <v>0</v>
      </c>
    </row>
    <row r="14" spans="1:22" s="2" customFormat="1" ht="13.5">
      <c r="A14" s="3" t="s">
        <v>10</v>
      </c>
      <c r="B14" s="38"/>
      <c r="C14" s="38">
        <f>-$B$5*B11</f>
        <v>-3.5999999999999996</v>
      </c>
      <c r="D14" s="38">
        <f>-$B$5*C11</f>
        <v>-2.88</v>
      </c>
      <c r="E14" s="38">
        <f>-$B$5*D11</f>
        <v>-2.16</v>
      </c>
      <c r="F14" s="38">
        <f>-$B$5*E11</f>
        <v>-1.44</v>
      </c>
      <c r="G14" s="38">
        <f>-$B$5*F11</f>
        <v>-0.72</v>
      </c>
      <c r="H14" s="38">
        <f aca="true" t="shared" si="3" ref="H14:V14">-$B$5*G11</f>
        <v>0</v>
      </c>
      <c r="I14" s="38">
        <f t="shared" si="3"/>
        <v>0</v>
      </c>
      <c r="J14" s="38">
        <f t="shared" si="3"/>
        <v>0</v>
      </c>
      <c r="K14" s="38">
        <f t="shared" si="3"/>
        <v>0</v>
      </c>
      <c r="L14" s="38">
        <f t="shared" si="3"/>
        <v>0</v>
      </c>
      <c r="M14" s="38">
        <f t="shared" si="3"/>
        <v>0</v>
      </c>
      <c r="N14" s="38">
        <f t="shared" si="3"/>
        <v>0</v>
      </c>
      <c r="O14" s="38">
        <f t="shared" si="3"/>
        <v>0</v>
      </c>
      <c r="P14" s="38">
        <f t="shared" si="3"/>
        <v>0</v>
      </c>
      <c r="Q14" s="38">
        <f t="shared" si="3"/>
        <v>0</v>
      </c>
      <c r="R14" s="38">
        <f t="shared" si="3"/>
        <v>0</v>
      </c>
      <c r="S14" s="38">
        <f t="shared" si="3"/>
        <v>0</v>
      </c>
      <c r="T14" s="38">
        <f t="shared" si="3"/>
        <v>0</v>
      </c>
      <c r="U14" s="38">
        <f t="shared" si="3"/>
        <v>0</v>
      </c>
      <c r="V14" s="38">
        <f t="shared" si="3"/>
        <v>0</v>
      </c>
    </row>
    <row r="15" spans="1:22" s="2" customFormat="1" ht="13.5">
      <c r="A15" s="3" t="s">
        <v>1</v>
      </c>
      <c r="B15" s="38"/>
      <c r="C15" s="38"/>
      <c r="D15" s="38"/>
      <c r="E15" s="38"/>
      <c r="F15" s="38"/>
      <c r="G15" s="38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</row>
    <row r="16" spans="1:22" s="2" customFormat="1" ht="13.5">
      <c r="A16" s="12" t="s">
        <v>11</v>
      </c>
      <c r="B16" s="39">
        <f>B10+B12</f>
        <v>39.86</v>
      </c>
      <c r="C16" s="39">
        <f>C13+C14</f>
        <v>-11.6</v>
      </c>
      <c r="D16" s="39">
        <f>D13+D14</f>
        <v>-10.879999999999999</v>
      </c>
      <c r="E16" s="39">
        <f>E13+E14</f>
        <v>-10.16</v>
      </c>
      <c r="F16" s="39">
        <f>F13+F14</f>
        <v>-9.44</v>
      </c>
      <c r="G16" s="39">
        <f>G13+G14</f>
        <v>-8.72</v>
      </c>
      <c r="H16" s="39">
        <f aca="true" t="shared" si="4" ref="H16:V16">H13+H14</f>
        <v>0</v>
      </c>
      <c r="I16" s="39">
        <f t="shared" si="4"/>
        <v>0</v>
      </c>
      <c r="J16" s="39">
        <f t="shared" si="4"/>
        <v>0</v>
      </c>
      <c r="K16" s="39">
        <f t="shared" si="4"/>
        <v>0</v>
      </c>
      <c r="L16" s="39">
        <f t="shared" si="4"/>
        <v>0</v>
      </c>
      <c r="M16" s="39">
        <f t="shared" si="4"/>
        <v>0</v>
      </c>
      <c r="N16" s="39">
        <f t="shared" si="4"/>
        <v>0</v>
      </c>
      <c r="O16" s="39">
        <f t="shared" si="4"/>
        <v>0</v>
      </c>
      <c r="P16" s="39">
        <f t="shared" si="4"/>
        <v>0</v>
      </c>
      <c r="Q16" s="39">
        <f t="shared" si="4"/>
        <v>0</v>
      </c>
      <c r="R16" s="39">
        <f t="shared" si="4"/>
        <v>0</v>
      </c>
      <c r="S16" s="39">
        <f t="shared" si="4"/>
        <v>0</v>
      </c>
      <c r="T16" s="39">
        <f t="shared" si="4"/>
        <v>0</v>
      </c>
      <c r="U16" s="39">
        <f t="shared" si="4"/>
        <v>0</v>
      </c>
      <c r="V16" s="39">
        <f t="shared" si="4"/>
        <v>0</v>
      </c>
    </row>
    <row r="17" spans="1:22" s="2" customFormat="1" ht="13.5">
      <c r="A17" s="3" t="s">
        <v>12</v>
      </c>
      <c r="B17" s="38">
        <f>B4*B6</f>
        <v>0.039200000000000006</v>
      </c>
      <c r="C17" s="38">
        <f>-$B$6*C14</f>
        <v>1.008</v>
      </c>
      <c r="D17" s="38">
        <f>-$B$6*D14</f>
        <v>0.8064</v>
      </c>
      <c r="E17" s="38">
        <f>-$B$6*E14</f>
        <v>0.6048000000000001</v>
      </c>
      <c r="F17" s="38">
        <f>-$B$6*F14</f>
        <v>0.4032</v>
      </c>
      <c r="G17" s="38">
        <f>-$B$6*G14</f>
        <v>0.2016</v>
      </c>
      <c r="H17" s="38">
        <f aca="true" t="shared" si="5" ref="H17:V17">-$B$6*H14</f>
        <v>0</v>
      </c>
      <c r="I17" s="38">
        <f t="shared" si="5"/>
        <v>0</v>
      </c>
      <c r="J17" s="38">
        <f t="shared" si="5"/>
        <v>0</v>
      </c>
      <c r="K17" s="38">
        <f t="shared" si="5"/>
        <v>0</v>
      </c>
      <c r="L17" s="38">
        <f t="shared" si="5"/>
        <v>0</v>
      </c>
      <c r="M17" s="38">
        <f t="shared" si="5"/>
        <v>0</v>
      </c>
      <c r="N17" s="38">
        <f t="shared" si="5"/>
        <v>0</v>
      </c>
      <c r="O17" s="38">
        <f t="shared" si="5"/>
        <v>0</v>
      </c>
      <c r="P17" s="38">
        <f t="shared" si="5"/>
        <v>0</v>
      </c>
      <c r="Q17" s="38">
        <f t="shared" si="5"/>
        <v>0</v>
      </c>
      <c r="R17" s="38">
        <f t="shared" si="5"/>
        <v>0</v>
      </c>
      <c r="S17" s="38">
        <f t="shared" si="5"/>
        <v>0</v>
      </c>
      <c r="T17" s="38">
        <f t="shared" si="5"/>
        <v>0</v>
      </c>
      <c r="U17" s="38">
        <f t="shared" si="5"/>
        <v>0</v>
      </c>
      <c r="V17" s="38">
        <f t="shared" si="5"/>
        <v>0</v>
      </c>
    </row>
    <row r="18" spans="1:22" s="2" customFormat="1" ht="13.5">
      <c r="A18" s="3" t="s">
        <v>1</v>
      </c>
      <c r="B18" s="38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</row>
    <row r="19" spans="1:22" s="2" customFormat="1" ht="14.25" thickBot="1">
      <c r="A19" s="11" t="s">
        <v>13</v>
      </c>
      <c r="B19" s="41">
        <f aca="true" t="shared" si="6" ref="B19:G19">B16+B17</f>
        <v>39.8992</v>
      </c>
      <c r="C19" s="41">
        <f t="shared" si="6"/>
        <v>-10.591999999999999</v>
      </c>
      <c r="D19" s="41">
        <f t="shared" si="6"/>
        <v>-10.073599999999999</v>
      </c>
      <c r="E19" s="41">
        <f t="shared" si="6"/>
        <v>-9.5552</v>
      </c>
      <c r="F19" s="41">
        <f t="shared" si="6"/>
        <v>-9.0368</v>
      </c>
      <c r="G19" s="41">
        <f t="shared" si="6"/>
        <v>-8.5184</v>
      </c>
      <c r="H19" s="41">
        <f aca="true" t="shared" si="7" ref="H19:V19">H16+H17</f>
        <v>0</v>
      </c>
      <c r="I19" s="41">
        <f t="shared" si="7"/>
        <v>0</v>
      </c>
      <c r="J19" s="41">
        <f t="shared" si="7"/>
        <v>0</v>
      </c>
      <c r="K19" s="41">
        <f t="shared" si="7"/>
        <v>0</v>
      </c>
      <c r="L19" s="41">
        <f t="shared" si="7"/>
        <v>0</v>
      </c>
      <c r="M19" s="41">
        <f t="shared" si="7"/>
        <v>0</v>
      </c>
      <c r="N19" s="41">
        <f t="shared" si="7"/>
        <v>0</v>
      </c>
      <c r="O19" s="41">
        <f t="shared" si="7"/>
        <v>0</v>
      </c>
      <c r="P19" s="41">
        <f t="shared" si="7"/>
        <v>0</v>
      </c>
      <c r="Q19" s="41">
        <f t="shared" si="7"/>
        <v>0</v>
      </c>
      <c r="R19" s="41">
        <f t="shared" si="7"/>
        <v>0</v>
      </c>
      <c r="S19" s="41">
        <f t="shared" si="7"/>
        <v>0</v>
      </c>
      <c r="T19" s="41">
        <f t="shared" si="7"/>
        <v>0</v>
      </c>
      <c r="U19" s="41">
        <f t="shared" si="7"/>
        <v>0</v>
      </c>
      <c r="V19" s="41">
        <f t="shared" si="7"/>
        <v>0</v>
      </c>
    </row>
    <row r="20" spans="2:22" s="2" customFormat="1" ht="14.25" thickTop="1">
      <c r="B20" s="34"/>
      <c r="C20" s="34"/>
      <c r="D20" s="34"/>
      <c r="E20" s="34"/>
      <c r="F20" s="34"/>
      <c r="G20" s="34"/>
      <c r="H20" s="34"/>
      <c r="I20" s="34"/>
      <c r="J20" s="34" t="s">
        <v>0</v>
      </c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</row>
    <row r="21" spans="1:22" s="2" customFormat="1" ht="13.5">
      <c r="A21" s="3" t="s">
        <v>31</v>
      </c>
      <c r="B21" s="33"/>
      <c r="C21" s="34"/>
      <c r="D21" s="34"/>
      <c r="E21" s="34"/>
      <c r="F21" s="34"/>
      <c r="G21" s="34"/>
      <c r="H21" s="34"/>
      <c r="I21" s="34"/>
      <c r="J21" s="34"/>
      <c r="K21" s="34" t="s">
        <v>0</v>
      </c>
      <c r="L21" s="34" t="s">
        <v>0</v>
      </c>
      <c r="M21" s="34"/>
      <c r="N21" s="34"/>
      <c r="O21" s="34"/>
      <c r="P21" s="34"/>
      <c r="Q21" s="34"/>
      <c r="R21" s="34"/>
      <c r="S21" s="34"/>
      <c r="T21" s="34"/>
      <c r="U21" s="34"/>
      <c r="V21" s="34"/>
    </row>
    <row r="22" spans="1:22" s="32" customFormat="1" ht="12.75">
      <c r="A22" s="31" t="s">
        <v>27</v>
      </c>
      <c r="B22" s="42">
        <f>IRR(B16:V16)</f>
        <v>0.091422554270859</v>
      </c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</row>
    <row r="23" spans="1:22" ht="12.75">
      <c r="A23" s="31" t="s">
        <v>29</v>
      </c>
      <c r="B23" s="42">
        <f>IRR(B19:V19)</f>
        <v>0.0657715836307627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</row>
    <row r="24" spans="2:22" ht="12.75"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</row>
    <row r="25" spans="2:22" ht="12.75">
      <c r="B25" s="44"/>
      <c r="C25" s="44"/>
      <c r="D25" s="44"/>
      <c r="E25" s="44"/>
      <c r="F25" s="44"/>
      <c r="G25" s="44"/>
      <c r="H25" s="45" t="s">
        <v>0</v>
      </c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</row>
    <row r="26" spans="2:22" ht="12.75"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</row>
    <row r="27" spans="2:22" ht="12.75"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</row>
    <row r="28" spans="2:22" ht="12.75"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</row>
    <row r="29" spans="2:22" ht="12.75"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</row>
    <row r="30" spans="2:22" ht="12.75"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</row>
    <row r="31" spans="2:22" ht="12.75"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</row>
    <row r="32" spans="2:22" ht="12.75"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</row>
    <row r="33" spans="2:22" ht="12.75">
      <c r="B33" s="44"/>
      <c r="C33" s="44"/>
      <c r="D33" s="44"/>
      <c r="E33" s="44"/>
      <c r="F33" s="44"/>
      <c r="G33" s="44"/>
      <c r="H33" s="44"/>
      <c r="I33" s="44"/>
      <c r="J33" s="44" t="s">
        <v>0</v>
      </c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</row>
    <row r="34" spans="2:22" ht="12.75"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</row>
    <row r="35" spans="2:22" ht="12.75">
      <c r="B35" s="44"/>
      <c r="C35" s="44" t="s">
        <v>0</v>
      </c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</row>
    <row r="36" spans="2:22" ht="12.75"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</row>
    <row r="37" spans="2:22" ht="12.75">
      <c r="B37" s="44"/>
      <c r="C37" s="44"/>
      <c r="D37" s="44"/>
      <c r="E37" s="44"/>
      <c r="F37" s="44"/>
      <c r="G37" s="44"/>
      <c r="H37" s="44"/>
      <c r="I37" s="44"/>
      <c r="J37" s="44"/>
      <c r="K37" s="45" t="s">
        <v>0</v>
      </c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</row>
    <row r="38" spans="2:22" ht="12.75"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</row>
    <row r="39" spans="2:22" ht="12.75"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</row>
    <row r="40" spans="2:22" ht="12.75"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</row>
    <row r="41" spans="2:22" ht="12.75"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</row>
    <row r="42" spans="2:22" ht="12.75"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</row>
    <row r="43" spans="2:22" ht="12.75"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</row>
    <row r="44" spans="2:22" ht="12.75"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</row>
    <row r="45" spans="2:22" ht="12.75"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</row>
    <row r="46" spans="2:22" ht="12.75"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</row>
    <row r="47" spans="2:22" ht="12.75"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</row>
    <row r="48" spans="2:22" ht="12.75"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</row>
    <row r="49" spans="2:22" ht="12.75"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</row>
    <row r="50" spans="2:22" ht="12.75"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</row>
    <row r="51" spans="2:22" ht="12.75"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</row>
    <row r="52" spans="2:22" ht="12.75"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</row>
    <row r="53" spans="2:22" ht="12.75"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</row>
    <row r="54" spans="2:22" ht="12.75"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</row>
    <row r="55" spans="2:22" ht="12.75"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</row>
    <row r="56" spans="2:22" ht="12.75"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</row>
    <row r="57" spans="2:22" ht="12.75"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</row>
    <row r="58" spans="2:22" ht="12.75"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</row>
    <row r="59" spans="2:22" ht="12.75"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</row>
    <row r="60" spans="2:22" ht="12.75"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</row>
    <row r="61" spans="2:22" ht="12.75"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</row>
    <row r="62" spans="2:22" ht="12.75"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</row>
    <row r="63" spans="2:22" ht="12.75"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</row>
    <row r="64" spans="2:22" ht="12.75"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</row>
    <row r="65" spans="2:22" ht="12.75"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</row>
    <row r="66" spans="2:22" ht="12.75"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</row>
    <row r="67" spans="2:22" ht="12.75"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</row>
    <row r="68" spans="2:22" ht="12.75"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</row>
    <row r="69" spans="2:22" ht="12.75"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</row>
    <row r="70" spans="2:22" ht="12.75"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</row>
    <row r="71" spans="2:22" ht="12.75"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</row>
    <row r="72" spans="2:22" ht="12.75"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</row>
    <row r="73" spans="2:22" ht="12.75"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</row>
    <row r="74" spans="2:22" ht="12.75"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</row>
    <row r="75" spans="2:22" ht="12.75"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</row>
    <row r="76" spans="2:22" ht="12.75"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</row>
    <row r="77" spans="2:22" ht="12.75"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</row>
    <row r="78" spans="2:22" ht="12.75"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</row>
    <row r="79" spans="2:22" ht="12.75"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</row>
    <row r="80" spans="2:22" ht="12.75"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</row>
    <row r="81" spans="2:22" ht="12.75"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</row>
    <row r="82" spans="2:22" ht="12.75"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</row>
    <row r="83" spans="2:22" ht="12.75"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</row>
    <row r="84" spans="2:22" ht="12.75"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</row>
    <row r="85" spans="2:22" ht="12.75"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</row>
    <row r="86" spans="2:22" ht="12.75"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</row>
    <row r="87" spans="2:22" ht="12.75"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</row>
    <row r="88" spans="2:22" ht="12.75"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</row>
    <row r="89" spans="2:22" ht="12.75"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</row>
    <row r="90" spans="2:22" ht="12.75"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</row>
    <row r="91" spans="2:22" ht="12.75"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</row>
    <row r="92" spans="2:22" ht="12.75"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</row>
    <row r="93" spans="2:22" ht="12.75"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</row>
    <row r="94" spans="2:22" ht="12.75"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</row>
    <row r="95" spans="2:22" ht="12.75"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</row>
    <row r="96" spans="2:22" ht="12.75"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</row>
    <row r="97" spans="2:22" ht="12.75"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</row>
    <row r="98" spans="2:22" ht="12.75"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</row>
    <row r="99" spans="2:22" ht="12.75"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</row>
    <row r="100" spans="2:22" ht="12.75"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</row>
    <row r="101" spans="2:22" ht="12.75"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</row>
    <row r="102" spans="2:22" ht="12.75"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</row>
    <row r="103" spans="2:22" ht="12.75"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</row>
    <row r="104" spans="2:22" ht="12.75"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</row>
    <row r="105" spans="2:22" ht="12.75"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</row>
    <row r="106" spans="2:22" ht="12.75">
      <c r="B106" s="44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</row>
    <row r="107" spans="2:22" ht="12.75">
      <c r="B107" s="44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</row>
    <row r="108" spans="2:22" ht="12.75"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</row>
    <row r="109" spans="2:22" ht="12.75"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</row>
    <row r="110" spans="2:22" ht="12.75"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</row>
    <row r="111" spans="2:22" ht="12.75"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</row>
    <row r="112" spans="2:22" ht="12.75"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</row>
    <row r="113" spans="2:22" ht="12.75">
      <c r="B113" s="44"/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</row>
    <row r="114" spans="2:22" ht="12.75"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</row>
    <row r="115" spans="2:22" ht="12.75"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</row>
    <row r="116" spans="2:22" ht="12.75"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</row>
    <row r="117" spans="2:22" ht="12.75">
      <c r="B117" s="44"/>
      <c r="C117" s="44"/>
      <c r="D117" s="44"/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</row>
    <row r="118" spans="2:22" ht="12.75">
      <c r="B118" s="44"/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</row>
    <row r="119" spans="2:22" ht="12.75"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</row>
    <row r="120" spans="2:22" ht="12.75">
      <c r="B120" s="44"/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</row>
    <row r="121" spans="2:22" ht="12.75">
      <c r="B121" s="44"/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</row>
    <row r="122" spans="2:22" ht="12.75">
      <c r="B122" s="44"/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</row>
    <row r="123" spans="2:22" ht="12.75">
      <c r="B123" s="44"/>
      <c r="C123" s="44"/>
      <c r="D123" s="44"/>
      <c r="E123" s="44"/>
      <c r="F123" s="44"/>
      <c r="G123" s="44"/>
      <c r="H123" s="44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</row>
    <row r="124" spans="2:22" ht="12.75">
      <c r="B124" s="44"/>
      <c r="C124" s="44"/>
      <c r="D124" s="44"/>
      <c r="E124" s="44"/>
      <c r="F124" s="44"/>
      <c r="G124" s="44"/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</row>
    <row r="125" spans="2:22" ht="12.75">
      <c r="B125" s="44"/>
      <c r="C125" s="44"/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</row>
    <row r="126" spans="2:22" ht="12.75">
      <c r="B126" s="44"/>
      <c r="C126" s="44"/>
      <c r="D126" s="44"/>
      <c r="E126" s="44"/>
      <c r="F126" s="44"/>
      <c r="G126" s="44"/>
      <c r="H126" s="44"/>
      <c r="I126" s="44"/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44"/>
    </row>
    <row r="127" spans="2:22" ht="12.75">
      <c r="B127" s="44"/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</row>
  </sheetData>
  <sheetProtection/>
  <printOptions/>
  <pageMargins left="0.75" right="0.75" top="1" bottom="1" header="0.5" footer="0.5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29"/>
  <sheetViews>
    <sheetView zoomScalePageLayoutView="0" workbookViewId="0" topLeftCell="A1">
      <selection activeCell="F41" sqref="F41"/>
    </sheetView>
  </sheetViews>
  <sheetFormatPr defaultColWidth="9.140625" defaultRowHeight="12.75"/>
  <cols>
    <col min="1" max="1" width="14.7109375" style="3" customWidth="1"/>
    <col min="2" max="22" width="9.140625" style="36" customWidth="1"/>
    <col min="23" max="16384" width="9.140625" style="3" customWidth="1"/>
  </cols>
  <sheetData>
    <row r="1" spans="1:22" s="2" customFormat="1" ht="13.5">
      <c r="A1" s="5" t="s">
        <v>52</v>
      </c>
      <c r="B1" s="33"/>
      <c r="C1" s="33"/>
      <c r="D1" s="34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</row>
    <row r="2" spans="1:22" s="2" customFormat="1" ht="13.5">
      <c r="A2" s="5"/>
      <c r="B2" s="33"/>
      <c r="C2" s="33"/>
      <c r="D2" s="34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</row>
    <row r="3" spans="1:2" ht="12.75">
      <c r="A3" s="3" t="s">
        <v>3</v>
      </c>
      <c r="B3" s="35">
        <v>40</v>
      </c>
    </row>
    <row r="4" spans="1:2" ht="12.75">
      <c r="A4" s="3" t="s">
        <v>4</v>
      </c>
      <c r="B4" s="35">
        <v>0.14</v>
      </c>
    </row>
    <row r="5" spans="1:2" ht="12.75">
      <c r="A5" s="3" t="s">
        <v>6</v>
      </c>
      <c r="B5" s="35">
        <v>0.09</v>
      </c>
    </row>
    <row r="6" spans="1:2" ht="12.75">
      <c r="A6" s="3" t="s">
        <v>5</v>
      </c>
      <c r="B6" s="35">
        <v>0.28</v>
      </c>
    </row>
    <row r="7" spans="1:22" s="2" customFormat="1" ht="13.5">
      <c r="A7" s="3" t="s">
        <v>14</v>
      </c>
      <c r="B7" s="34">
        <v>5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3"/>
    </row>
    <row r="8" spans="1:22" s="2" customFormat="1" ht="13.5">
      <c r="A8" s="3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3"/>
    </row>
    <row r="9" spans="2:22" s="2" customFormat="1" ht="13.5"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3"/>
    </row>
    <row r="10" spans="2:22" s="2" customFormat="1" ht="13.5"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3"/>
    </row>
    <row r="11" spans="1:22" s="10" customFormat="1" ht="12.75">
      <c r="A11" s="12"/>
      <c r="B11" s="37">
        <v>0</v>
      </c>
      <c r="C11" s="37">
        <v>1</v>
      </c>
      <c r="D11" s="37">
        <v>2</v>
      </c>
      <c r="E11" s="37">
        <v>3</v>
      </c>
      <c r="F11" s="37">
        <v>4</v>
      </c>
      <c r="G11" s="37">
        <v>5</v>
      </c>
      <c r="H11" s="37">
        <v>6</v>
      </c>
      <c r="I11" s="37">
        <v>7</v>
      </c>
      <c r="J11" s="37">
        <v>8</v>
      </c>
      <c r="K11" s="37">
        <v>9</v>
      </c>
      <c r="L11" s="37">
        <v>10</v>
      </c>
      <c r="M11" s="37">
        <v>11</v>
      </c>
      <c r="N11" s="37">
        <v>12</v>
      </c>
      <c r="O11" s="37">
        <v>13</v>
      </c>
      <c r="P11" s="37">
        <v>14</v>
      </c>
      <c r="Q11" s="37">
        <v>15</v>
      </c>
      <c r="R11" s="37">
        <v>16</v>
      </c>
      <c r="S11" s="37">
        <v>17</v>
      </c>
      <c r="T11" s="37">
        <v>18</v>
      </c>
      <c r="U11" s="37">
        <v>19</v>
      </c>
      <c r="V11" s="37">
        <v>20</v>
      </c>
    </row>
    <row r="12" spans="1:22" s="2" customFormat="1" ht="13.5">
      <c r="A12" s="3" t="s">
        <v>7</v>
      </c>
      <c r="B12" s="38">
        <f>B3</f>
        <v>40</v>
      </c>
      <c r="C12" s="38"/>
      <c r="D12" s="38"/>
      <c r="E12" s="38"/>
      <c r="F12" s="38"/>
      <c r="G12" s="38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3"/>
    </row>
    <row r="13" spans="1:22" s="2" customFormat="1" ht="13.5">
      <c r="A13" s="3" t="s">
        <v>8</v>
      </c>
      <c r="B13" s="38">
        <f>B12</f>
        <v>40</v>
      </c>
      <c r="C13" s="38">
        <f>B13+C15</f>
        <v>32</v>
      </c>
      <c r="D13" s="38">
        <f>C13+D15</f>
        <v>24</v>
      </c>
      <c r="E13" s="38">
        <f>D13+E15</f>
        <v>16</v>
      </c>
      <c r="F13" s="38">
        <f>E13+F15</f>
        <v>8</v>
      </c>
      <c r="G13" s="38">
        <f>F13+G15</f>
        <v>0</v>
      </c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3"/>
    </row>
    <row r="14" spans="1:22" s="2" customFormat="1" ht="13.5">
      <c r="A14" s="3" t="s">
        <v>4</v>
      </c>
      <c r="B14" s="38">
        <f>-B4</f>
        <v>-0.14</v>
      </c>
      <c r="C14" s="38"/>
      <c r="D14" s="38"/>
      <c r="E14" s="38"/>
      <c r="F14" s="38"/>
      <c r="G14" s="38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3"/>
    </row>
    <row r="15" spans="1:22" s="2" customFormat="1" ht="13.5">
      <c r="A15" s="3" t="s">
        <v>9</v>
      </c>
      <c r="B15" s="38"/>
      <c r="C15" s="38">
        <f>-IF((C11&gt;$B$7),0,$B$3/$B$7)</f>
        <v>-8</v>
      </c>
      <c r="D15" s="38">
        <f aca="true" t="shared" si="0" ref="D15:V15">-IF((D11&gt;$B$7),0,$B$3/$B$7)</f>
        <v>-8</v>
      </c>
      <c r="E15" s="38">
        <f t="shared" si="0"/>
        <v>-8</v>
      </c>
      <c r="F15" s="38">
        <f t="shared" si="0"/>
        <v>-8</v>
      </c>
      <c r="G15" s="38">
        <f t="shared" si="0"/>
        <v>-8</v>
      </c>
      <c r="H15" s="38">
        <f t="shared" si="0"/>
        <v>0</v>
      </c>
      <c r="I15" s="38">
        <f t="shared" si="0"/>
        <v>0</v>
      </c>
      <c r="J15" s="38">
        <f t="shared" si="0"/>
        <v>0</v>
      </c>
      <c r="K15" s="38">
        <f t="shared" si="0"/>
        <v>0</v>
      </c>
      <c r="L15" s="38">
        <f t="shared" si="0"/>
        <v>0</v>
      </c>
      <c r="M15" s="38">
        <f t="shared" si="0"/>
        <v>0</v>
      </c>
      <c r="N15" s="38">
        <f t="shared" si="0"/>
        <v>0</v>
      </c>
      <c r="O15" s="38">
        <f t="shared" si="0"/>
        <v>0</v>
      </c>
      <c r="P15" s="38">
        <f t="shared" si="0"/>
        <v>0</v>
      </c>
      <c r="Q15" s="38">
        <f t="shared" si="0"/>
        <v>0</v>
      </c>
      <c r="R15" s="38">
        <f t="shared" si="0"/>
        <v>0</v>
      </c>
      <c r="S15" s="38">
        <f t="shared" si="0"/>
        <v>0</v>
      </c>
      <c r="T15" s="38">
        <f t="shared" si="0"/>
        <v>0</v>
      </c>
      <c r="U15" s="38">
        <f t="shared" si="0"/>
        <v>0</v>
      </c>
      <c r="V15" s="38">
        <f t="shared" si="0"/>
        <v>0</v>
      </c>
    </row>
    <row r="16" spans="1:22" s="2" customFormat="1" ht="13.5">
      <c r="A16" s="3" t="s">
        <v>10</v>
      </c>
      <c r="B16" s="38">
        <f>-$B$5*B13</f>
        <v>-3.5999999999999996</v>
      </c>
      <c r="C16" s="38">
        <f>-$B$5*C13</f>
        <v>-2.88</v>
      </c>
      <c r="D16" s="38">
        <f>-$B$5*D13</f>
        <v>-2.16</v>
      </c>
      <c r="E16" s="38">
        <f>-$B$5*E13</f>
        <v>-1.44</v>
      </c>
      <c r="F16" s="38">
        <f>-$B$5*F13</f>
        <v>-0.72</v>
      </c>
      <c r="G16" s="38">
        <f aca="true" t="shared" si="1" ref="G16:V16">-$B$5*G13</f>
        <v>0</v>
      </c>
      <c r="H16" s="38">
        <f t="shared" si="1"/>
        <v>0</v>
      </c>
      <c r="I16" s="38">
        <f t="shared" si="1"/>
        <v>0</v>
      </c>
      <c r="J16" s="38">
        <f t="shared" si="1"/>
        <v>0</v>
      </c>
      <c r="K16" s="38">
        <f t="shared" si="1"/>
        <v>0</v>
      </c>
      <c r="L16" s="38">
        <f t="shared" si="1"/>
        <v>0</v>
      </c>
      <c r="M16" s="38">
        <f t="shared" si="1"/>
        <v>0</v>
      </c>
      <c r="N16" s="38">
        <f t="shared" si="1"/>
        <v>0</v>
      </c>
      <c r="O16" s="38">
        <f t="shared" si="1"/>
        <v>0</v>
      </c>
      <c r="P16" s="38">
        <f t="shared" si="1"/>
        <v>0</v>
      </c>
      <c r="Q16" s="38">
        <f t="shared" si="1"/>
        <v>0</v>
      </c>
      <c r="R16" s="38">
        <f t="shared" si="1"/>
        <v>0</v>
      </c>
      <c r="S16" s="38">
        <f t="shared" si="1"/>
        <v>0</v>
      </c>
      <c r="T16" s="38">
        <f t="shared" si="1"/>
        <v>0</v>
      </c>
      <c r="U16" s="38">
        <f t="shared" si="1"/>
        <v>0</v>
      </c>
      <c r="V16" s="38">
        <f t="shared" si="1"/>
        <v>0</v>
      </c>
    </row>
    <row r="17" spans="1:22" s="2" customFormat="1" ht="13.5">
      <c r="A17" s="3" t="s">
        <v>1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</row>
    <row r="18" spans="1:22" s="2" customFormat="1" ht="13.5">
      <c r="A18" s="12" t="s">
        <v>11</v>
      </c>
      <c r="B18" s="39">
        <f>B12+B14+B16</f>
        <v>36.26</v>
      </c>
      <c r="C18" s="39">
        <f>C15+C16</f>
        <v>-10.879999999999999</v>
      </c>
      <c r="D18" s="39">
        <f>D15+D16</f>
        <v>-10.16</v>
      </c>
      <c r="E18" s="39">
        <f>E15+E16</f>
        <v>-9.44</v>
      </c>
      <c r="F18" s="39">
        <f>F15+F16</f>
        <v>-8.72</v>
      </c>
      <c r="G18" s="39">
        <f aca="true" t="shared" si="2" ref="G18:V18">G15+G16</f>
        <v>-8</v>
      </c>
      <c r="H18" s="39">
        <f t="shared" si="2"/>
        <v>0</v>
      </c>
      <c r="I18" s="39">
        <f t="shared" si="2"/>
        <v>0</v>
      </c>
      <c r="J18" s="39">
        <f t="shared" si="2"/>
        <v>0</v>
      </c>
      <c r="K18" s="39">
        <f t="shared" si="2"/>
        <v>0</v>
      </c>
      <c r="L18" s="39">
        <f t="shared" si="2"/>
        <v>0</v>
      </c>
      <c r="M18" s="39">
        <f t="shared" si="2"/>
        <v>0</v>
      </c>
      <c r="N18" s="39">
        <f t="shared" si="2"/>
        <v>0</v>
      </c>
      <c r="O18" s="39">
        <f t="shared" si="2"/>
        <v>0</v>
      </c>
      <c r="P18" s="39">
        <f t="shared" si="2"/>
        <v>0</v>
      </c>
      <c r="Q18" s="39">
        <f t="shared" si="2"/>
        <v>0</v>
      </c>
      <c r="R18" s="39">
        <f t="shared" si="2"/>
        <v>0</v>
      </c>
      <c r="S18" s="39">
        <f t="shared" si="2"/>
        <v>0</v>
      </c>
      <c r="T18" s="39">
        <f t="shared" si="2"/>
        <v>0</v>
      </c>
      <c r="U18" s="39">
        <f t="shared" si="2"/>
        <v>0</v>
      </c>
      <c r="V18" s="39">
        <f t="shared" si="2"/>
        <v>0</v>
      </c>
    </row>
    <row r="19" spans="1:22" s="2" customFormat="1" ht="13.5">
      <c r="A19" s="3" t="s">
        <v>12</v>
      </c>
      <c r="B19" s="38">
        <f>(B4*B6)</f>
        <v>0.039200000000000006</v>
      </c>
      <c r="C19" s="38">
        <f>-$B$6*B16</f>
        <v>1.008</v>
      </c>
      <c r="D19" s="38">
        <f>-$B$6*C16</f>
        <v>0.8064</v>
      </c>
      <c r="E19" s="38">
        <f>-$B$6*D16</f>
        <v>0.6048000000000001</v>
      </c>
      <c r="F19" s="38">
        <f>-$B$6*E16</f>
        <v>0.4032</v>
      </c>
      <c r="G19" s="38">
        <f aca="true" t="shared" si="3" ref="G19:V19">-$B$6*F16</f>
        <v>0.2016</v>
      </c>
      <c r="H19" s="38">
        <f t="shared" si="3"/>
        <v>0</v>
      </c>
      <c r="I19" s="38">
        <f t="shared" si="3"/>
        <v>0</v>
      </c>
      <c r="J19" s="38">
        <f t="shared" si="3"/>
        <v>0</v>
      </c>
      <c r="K19" s="38">
        <f t="shared" si="3"/>
        <v>0</v>
      </c>
      <c r="L19" s="38">
        <f t="shared" si="3"/>
        <v>0</v>
      </c>
      <c r="M19" s="38">
        <f t="shared" si="3"/>
        <v>0</v>
      </c>
      <c r="N19" s="38">
        <f t="shared" si="3"/>
        <v>0</v>
      </c>
      <c r="O19" s="38">
        <f t="shared" si="3"/>
        <v>0</v>
      </c>
      <c r="P19" s="38">
        <f t="shared" si="3"/>
        <v>0</v>
      </c>
      <c r="Q19" s="38">
        <f t="shared" si="3"/>
        <v>0</v>
      </c>
      <c r="R19" s="38">
        <f t="shared" si="3"/>
        <v>0</v>
      </c>
      <c r="S19" s="38">
        <f t="shared" si="3"/>
        <v>0</v>
      </c>
      <c r="T19" s="38">
        <f t="shared" si="3"/>
        <v>0</v>
      </c>
      <c r="U19" s="38">
        <f t="shared" si="3"/>
        <v>0</v>
      </c>
      <c r="V19" s="38">
        <f t="shared" si="3"/>
        <v>0</v>
      </c>
    </row>
    <row r="20" spans="1:22" s="2" customFormat="1" ht="13.5">
      <c r="A20" s="3" t="s">
        <v>1</v>
      </c>
      <c r="B20" s="38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</row>
    <row r="21" spans="1:22" s="2" customFormat="1" ht="14.25" thickBot="1">
      <c r="A21" s="11" t="s">
        <v>13</v>
      </c>
      <c r="B21" s="41">
        <f>B18+B19</f>
        <v>36.2992</v>
      </c>
      <c r="C21" s="41">
        <f>C18+C19</f>
        <v>-9.872</v>
      </c>
      <c r="D21" s="41">
        <f>D18+D19</f>
        <v>-9.3536</v>
      </c>
      <c r="E21" s="41">
        <f>E18+E19</f>
        <v>-8.835199999999999</v>
      </c>
      <c r="F21" s="41">
        <f>F18+F19</f>
        <v>-8.3168</v>
      </c>
      <c r="G21" s="41">
        <f aca="true" t="shared" si="4" ref="G21:V21">G18+G19</f>
        <v>-7.7984</v>
      </c>
      <c r="H21" s="41">
        <f t="shared" si="4"/>
        <v>0</v>
      </c>
      <c r="I21" s="41">
        <f t="shared" si="4"/>
        <v>0</v>
      </c>
      <c r="J21" s="41">
        <f t="shared" si="4"/>
        <v>0</v>
      </c>
      <c r="K21" s="41">
        <f t="shared" si="4"/>
        <v>0</v>
      </c>
      <c r="L21" s="41">
        <f t="shared" si="4"/>
        <v>0</v>
      </c>
      <c r="M21" s="41">
        <f t="shared" si="4"/>
        <v>0</v>
      </c>
      <c r="N21" s="41">
        <f t="shared" si="4"/>
        <v>0</v>
      </c>
      <c r="O21" s="41">
        <f t="shared" si="4"/>
        <v>0</v>
      </c>
      <c r="P21" s="41">
        <f t="shared" si="4"/>
        <v>0</v>
      </c>
      <c r="Q21" s="41">
        <f t="shared" si="4"/>
        <v>0</v>
      </c>
      <c r="R21" s="41">
        <f t="shared" si="4"/>
        <v>0</v>
      </c>
      <c r="S21" s="41">
        <f t="shared" si="4"/>
        <v>0</v>
      </c>
      <c r="T21" s="41">
        <f t="shared" si="4"/>
        <v>0</v>
      </c>
      <c r="U21" s="41">
        <f t="shared" si="4"/>
        <v>0</v>
      </c>
      <c r="V21" s="41">
        <f t="shared" si="4"/>
        <v>0</v>
      </c>
    </row>
    <row r="22" spans="2:22" s="2" customFormat="1" ht="14.25" thickTop="1"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3"/>
    </row>
    <row r="23" spans="1:22" s="2" customFormat="1" ht="13.5">
      <c r="A23" s="3" t="s">
        <v>31</v>
      </c>
      <c r="B23" s="34"/>
      <c r="C23" s="34"/>
      <c r="D23" s="34"/>
      <c r="E23" s="34"/>
      <c r="F23" s="34"/>
      <c r="G23" s="34"/>
      <c r="H23" s="34"/>
      <c r="I23" s="34"/>
      <c r="J23" s="34" t="s">
        <v>0</v>
      </c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3"/>
    </row>
    <row r="24" spans="1:22" s="1" customFormat="1" ht="12.75">
      <c r="A24" s="31" t="s">
        <v>53</v>
      </c>
      <c r="B24" s="42">
        <f>IRR(B18:V18)</f>
        <v>0.10049301429127577</v>
      </c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 t="s">
        <v>0</v>
      </c>
      <c r="N24" s="55"/>
      <c r="O24" s="55"/>
      <c r="P24" s="55"/>
      <c r="Q24" s="55"/>
      <c r="R24" s="55"/>
      <c r="S24" s="55"/>
      <c r="T24" s="55"/>
      <c r="U24" s="55"/>
      <c r="V24" s="55"/>
    </row>
    <row r="25" spans="1:22" s="1" customFormat="1" ht="12.75">
      <c r="A25" s="31" t="s">
        <v>29</v>
      </c>
      <c r="B25" s="42">
        <f>IRR(B21:V21)</f>
        <v>0.0722910988550118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</row>
    <row r="26" spans="2:22" s="1" customFormat="1" ht="12.75"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</row>
    <row r="27" spans="2:22" s="1" customFormat="1" ht="12.75"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</row>
    <row r="28" spans="2:22" s="1" customFormat="1" ht="12.75">
      <c r="B28" s="55"/>
      <c r="C28" s="55"/>
      <c r="D28" s="55"/>
      <c r="E28" s="55"/>
      <c r="F28" s="55"/>
      <c r="G28" s="55"/>
      <c r="H28" s="55"/>
      <c r="I28" s="55"/>
      <c r="J28" s="55" t="s">
        <v>0</v>
      </c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</row>
    <row r="29" spans="2:22" s="1" customFormat="1" ht="12.75"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</row>
    <row r="30" spans="2:22" s="1" customFormat="1" ht="12.75"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</row>
    <row r="31" spans="2:22" s="1" customFormat="1" ht="12.75">
      <c r="B31" s="55"/>
      <c r="C31" s="55"/>
      <c r="D31" s="55"/>
      <c r="E31" s="55"/>
      <c r="F31" s="55"/>
      <c r="G31" s="55"/>
      <c r="H31" s="55"/>
      <c r="I31" s="55" t="s">
        <v>0</v>
      </c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</row>
    <row r="32" spans="2:22" s="1" customFormat="1" ht="12.75"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</row>
    <row r="33" spans="2:22" s="1" customFormat="1" ht="12.75"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</row>
    <row r="34" spans="2:22" s="1" customFormat="1" ht="12.75"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</row>
    <row r="35" spans="2:22" s="1" customFormat="1" ht="12.75">
      <c r="B35" s="55"/>
      <c r="C35" s="55"/>
      <c r="D35" s="55"/>
      <c r="E35" s="55"/>
      <c r="F35" s="55"/>
      <c r="G35" s="55"/>
      <c r="H35" s="55"/>
      <c r="I35" s="55" t="s">
        <v>0</v>
      </c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</row>
    <row r="36" spans="2:22" s="1" customFormat="1" ht="12.75"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</row>
    <row r="37" spans="2:22" s="1" customFormat="1" ht="12.75">
      <c r="B37" s="55"/>
      <c r="C37" s="55" t="s">
        <v>0</v>
      </c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</row>
    <row r="38" spans="2:22" s="1" customFormat="1" ht="12.75"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</row>
    <row r="39" spans="2:22" s="1" customFormat="1" ht="12.75"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</row>
    <row r="40" spans="2:22" s="1" customFormat="1" ht="12.75"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</row>
    <row r="41" spans="2:22" s="1" customFormat="1" ht="12.75"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</row>
    <row r="42" spans="2:22" s="1" customFormat="1" ht="12.75"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</row>
    <row r="43" spans="2:22" s="1" customFormat="1" ht="12.75"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</row>
    <row r="44" spans="2:22" s="1" customFormat="1" ht="12.75"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</row>
    <row r="45" spans="2:22" s="1" customFormat="1" ht="12.75"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</row>
    <row r="46" spans="2:22" s="1" customFormat="1" ht="12.75"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</row>
    <row r="47" spans="2:22" s="1" customFormat="1" ht="12.75"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</row>
    <row r="48" spans="2:22" s="1" customFormat="1" ht="12.75"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</row>
    <row r="49" spans="2:22" s="1" customFormat="1" ht="12.75"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</row>
    <row r="50" spans="2:22" s="1" customFormat="1" ht="12.75"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</row>
    <row r="51" spans="2:22" s="1" customFormat="1" ht="12.75"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</row>
    <row r="52" spans="2:22" s="1" customFormat="1" ht="12.75"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</row>
    <row r="53" spans="2:22" s="1" customFormat="1" ht="12.75"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</row>
    <row r="54" spans="2:22" s="1" customFormat="1" ht="12.75"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</row>
    <row r="55" spans="2:22" s="1" customFormat="1" ht="12.75"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</row>
    <row r="56" spans="2:22" s="1" customFormat="1" ht="12.75"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</row>
    <row r="57" spans="2:22" s="1" customFormat="1" ht="12.75"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</row>
    <row r="58" spans="2:22" s="1" customFormat="1" ht="12.75"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</row>
    <row r="59" spans="2:22" s="1" customFormat="1" ht="12.75"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</row>
    <row r="60" spans="2:22" s="1" customFormat="1" ht="12.75"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</row>
    <row r="61" spans="2:22" s="1" customFormat="1" ht="12.75"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</row>
    <row r="62" spans="2:22" s="1" customFormat="1" ht="12.75"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</row>
    <row r="63" spans="2:22" s="1" customFormat="1" ht="12.75"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</row>
    <row r="64" spans="2:22" s="1" customFormat="1" ht="12.75"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</row>
    <row r="65" spans="2:22" s="1" customFormat="1" ht="12.75"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</row>
    <row r="66" spans="2:22" s="1" customFormat="1" ht="12.75"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</row>
    <row r="67" spans="2:22" s="1" customFormat="1" ht="12.75"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</row>
    <row r="68" spans="2:22" s="1" customFormat="1" ht="12.75"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</row>
    <row r="69" spans="2:22" s="1" customFormat="1" ht="12.75"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</row>
    <row r="70" spans="2:22" s="1" customFormat="1" ht="12.75"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</row>
    <row r="71" spans="2:22" s="1" customFormat="1" ht="12.75"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</row>
    <row r="72" spans="2:22" s="1" customFormat="1" ht="12.75"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</row>
    <row r="73" spans="2:22" s="1" customFormat="1" ht="12.75"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</row>
    <row r="74" spans="2:22" s="1" customFormat="1" ht="12.75"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</row>
    <row r="75" spans="2:22" s="1" customFormat="1" ht="12.75"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</row>
    <row r="76" spans="2:22" s="1" customFormat="1" ht="12.75"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</row>
    <row r="77" spans="2:22" s="1" customFormat="1" ht="12.75"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</row>
    <row r="78" spans="2:22" s="1" customFormat="1" ht="12.75"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</row>
    <row r="79" spans="2:22" s="1" customFormat="1" ht="12.75"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</row>
    <row r="80" spans="2:22" s="1" customFormat="1" ht="12.75"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</row>
    <row r="81" spans="2:22" s="1" customFormat="1" ht="12.75"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</row>
    <row r="82" spans="2:22" s="1" customFormat="1" ht="12.75"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</row>
    <row r="83" spans="2:22" s="1" customFormat="1" ht="12.75"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</row>
    <row r="84" spans="2:22" s="1" customFormat="1" ht="12.75"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</row>
    <row r="85" spans="2:22" s="1" customFormat="1" ht="12.75"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</row>
    <row r="86" spans="2:22" s="1" customFormat="1" ht="12.75"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</row>
    <row r="87" spans="2:22" s="1" customFormat="1" ht="12.75">
      <c r="B87" s="55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</row>
    <row r="88" spans="2:22" s="1" customFormat="1" ht="12.75">
      <c r="B88" s="55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</row>
    <row r="89" spans="2:22" s="1" customFormat="1" ht="12.75">
      <c r="B89" s="55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</row>
    <row r="90" spans="2:22" s="1" customFormat="1" ht="12.75">
      <c r="B90" s="55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</row>
    <row r="91" spans="2:22" s="1" customFormat="1" ht="12.75">
      <c r="B91" s="55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</row>
    <row r="92" spans="2:22" s="1" customFormat="1" ht="12.75">
      <c r="B92" s="55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</row>
    <row r="93" spans="2:22" s="1" customFormat="1" ht="12.75">
      <c r="B93" s="55"/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</row>
    <row r="94" spans="2:22" s="1" customFormat="1" ht="12.75">
      <c r="B94" s="55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</row>
    <row r="95" spans="2:22" s="1" customFormat="1" ht="12.75">
      <c r="B95" s="55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</row>
    <row r="96" spans="2:22" s="1" customFormat="1" ht="12.75">
      <c r="B96" s="55"/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</row>
    <row r="97" spans="2:22" s="1" customFormat="1" ht="12.75">
      <c r="B97" s="55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</row>
    <row r="98" spans="2:22" s="1" customFormat="1" ht="12.75">
      <c r="B98" s="55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</row>
    <row r="99" spans="2:22" s="1" customFormat="1" ht="12.75">
      <c r="B99" s="55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</row>
    <row r="100" spans="2:22" s="1" customFormat="1" ht="12.75">
      <c r="B100" s="55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</row>
    <row r="101" spans="2:22" s="1" customFormat="1" ht="12.75">
      <c r="B101" s="55"/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</row>
    <row r="102" spans="2:22" s="1" customFormat="1" ht="12.75">
      <c r="B102" s="55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</row>
    <row r="103" spans="2:22" s="1" customFormat="1" ht="12.75">
      <c r="B103" s="55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</row>
    <row r="104" spans="2:22" s="1" customFormat="1" ht="12.75">
      <c r="B104" s="55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</row>
    <row r="105" spans="2:22" s="1" customFormat="1" ht="12.75">
      <c r="B105" s="55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</row>
    <row r="106" spans="2:22" s="1" customFormat="1" ht="12.75"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</row>
    <row r="107" spans="2:22" s="1" customFormat="1" ht="12.75"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</row>
    <row r="108" spans="2:22" s="1" customFormat="1" ht="12.75">
      <c r="B108" s="55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</row>
    <row r="109" spans="2:22" s="1" customFormat="1" ht="12.75">
      <c r="B109" s="55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</row>
    <row r="110" spans="2:22" s="1" customFormat="1" ht="12.75"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</row>
    <row r="111" spans="2:22" s="1" customFormat="1" ht="12.75">
      <c r="B111" s="55"/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</row>
    <row r="112" spans="2:22" s="1" customFormat="1" ht="12.75">
      <c r="B112" s="55"/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</row>
    <row r="113" spans="2:22" s="1" customFormat="1" ht="12.75">
      <c r="B113" s="55"/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</row>
    <row r="114" spans="2:22" s="1" customFormat="1" ht="12.75">
      <c r="B114" s="55"/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</row>
    <row r="115" spans="2:22" s="1" customFormat="1" ht="12.75">
      <c r="B115" s="55"/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</row>
    <row r="116" spans="2:22" s="1" customFormat="1" ht="12.75"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</row>
    <row r="117" spans="2:22" s="1" customFormat="1" ht="12.75">
      <c r="B117" s="55"/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</row>
    <row r="118" spans="2:22" s="1" customFormat="1" ht="12.75">
      <c r="B118" s="55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</row>
    <row r="119" spans="2:22" s="1" customFormat="1" ht="12.75">
      <c r="B119" s="55"/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</row>
    <row r="120" spans="2:22" s="1" customFormat="1" ht="12.75">
      <c r="B120" s="55"/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</row>
    <row r="121" spans="2:22" s="1" customFormat="1" ht="12.75">
      <c r="B121" s="55"/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</row>
    <row r="122" spans="2:22" s="1" customFormat="1" ht="12.75">
      <c r="B122" s="55"/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</row>
    <row r="123" spans="2:22" s="1" customFormat="1" ht="12.75">
      <c r="B123" s="55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</row>
    <row r="124" spans="2:22" s="1" customFormat="1" ht="12.75">
      <c r="B124" s="55"/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</row>
    <row r="125" spans="2:22" s="1" customFormat="1" ht="12.75">
      <c r="B125" s="55"/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</row>
    <row r="126" spans="2:22" s="1" customFormat="1" ht="12.75">
      <c r="B126" s="55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</row>
    <row r="127" spans="2:22" s="1" customFormat="1" ht="12.75">
      <c r="B127" s="55"/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</row>
    <row r="128" spans="2:22" s="1" customFormat="1" ht="12.75">
      <c r="B128" s="55"/>
      <c r="C128" s="55"/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</row>
    <row r="129" spans="2:22" s="1" customFormat="1" ht="12.75">
      <c r="B129" s="55"/>
      <c r="C129" s="55"/>
      <c r="D129" s="55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2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3" customWidth="1"/>
    <col min="2" max="2" width="8.140625" style="36" customWidth="1"/>
    <col min="3" max="4" width="8.00390625" style="36" customWidth="1"/>
    <col min="5" max="5" width="7.7109375" style="36" customWidth="1"/>
    <col min="6" max="7" width="7.421875" style="36" customWidth="1"/>
    <col min="8" max="8" width="8.00390625" style="36" customWidth="1"/>
    <col min="9" max="9" width="6.57421875" style="36" customWidth="1"/>
    <col min="10" max="11" width="7.140625" style="36" customWidth="1"/>
    <col min="12" max="12" width="7.00390625" style="36" customWidth="1"/>
    <col min="13" max="13" width="7.28125" style="36" customWidth="1"/>
    <col min="14" max="14" width="7.140625" style="36" customWidth="1"/>
    <col min="15" max="15" width="7.57421875" style="36" customWidth="1"/>
    <col min="16" max="16" width="6.421875" style="36" customWidth="1"/>
    <col min="17" max="17" width="6.140625" style="36" customWidth="1"/>
    <col min="18" max="18" width="7.00390625" style="36" customWidth="1"/>
    <col min="19" max="19" width="6.7109375" style="36" customWidth="1"/>
    <col min="20" max="21" width="6.57421875" style="36" customWidth="1"/>
    <col min="22" max="22" width="7.57421875" style="36" customWidth="1"/>
    <col min="23" max="23" width="8.28125" style="3" customWidth="1"/>
    <col min="24" max="24" width="8.00390625" style="3" customWidth="1"/>
    <col min="25" max="25" width="7.8515625" style="3" customWidth="1"/>
    <col min="26" max="26" width="8.140625" style="3" customWidth="1"/>
    <col min="27" max="16384" width="9.140625" style="3" customWidth="1"/>
  </cols>
  <sheetData>
    <row r="1" spans="1:22" s="5" customFormat="1" ht="12.75">
      <c r="A1" s="5" t="s">
        <v>52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</row>
    <row r="2" spans="2:22" s="2" customFormat="1" ht="13.5">
      <c r="B2" s="33"/>
      <c r="C2" s="33"/>
      <c r="D2" s="34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</row>
    <row r="3" spans="1:2" ht="12.75">
      <c r="A3" s="3" t="s">
        <v>3</v>
      </c>
      <c r="B3" s="35">
        <v>40</v>
      </c>
    </row>
    <row r="4" spans="1:2" ht="12.75">
      <c r="A4" s="3" t="s">
        <v>6</v>
      </c>
      <c r="B4" s="35">
        <v>0.06</v>
      </c>
    </row>
    <row r="5" spans="1:5" ht="12.75">
      <c r="A5" s="3" t="s">
        <v>5</v>
      </c>
      <c r="B5" s="35">
        <v>0.28</v>
      </c>
      <c r="E5" s="36" t="s">
        <v>0</v>
      </c>
    </row>
    <row r="6" spans="1:22" s="2" customFormat="1" ht="13.5">
      <c r="A6" s="3" t="s">
        <v>14</v>
      </c>
      <c r="B6" s="34">
        <v>5</v>
      </c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3"/>
    </row>
    <row r="7" spans="1:22" s="2" customFormat="1" ht="13.5">
      <c r="A7" s="3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3"/>
    </row>
    <row r="8" spans="1:22" s="2" customFormat="1" ht="13.5">
      <c r="A8" s="3" t="s">
        <v>16</v>
      </c>
      <c r="B8" s="46">
        <f>-PMT(B4,B6,B3)</f>
        <v>9.495856017247574</v>
      </c>
      <c r="C8" s="36"/>
      <c r="D8" s="36"/>
      <c r="E8" s="36"/>
      <c r="F8" s="36"/>
      <c r="G8" s="36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3"/>
    </row>
    <row r="9" spans="1:22" s="10" customFormat="1" ht="12.75">
      <c r="A9" s="12"/>
      <c r="B9" s="37">
        <v>0</v>
      </c>
      <c r="C9" s="37">
        <v>1</v>
      </c>
      <c r="D9" s="37">
        <v>2</v>
      </c>
      <c r="E9" s="37">
        <v>3</v>
      </c>
      <c r="F9" s="37">
        <v>4</v>
      </c>
      <c r="G9" s="37">
        <v>5</v>
      </c>
      <c r="H9" s="37">
        <v>6</v>
      </c>
      <c r="I9" s="37">
        <v>7</v>
      </c>
      <c r="J9" s="37">
        <v>8</v>
      </c>
      <c r="K9" s="37">
        <v>9</v>
      </c>
      <c r="L9" s="37">
        <v>10</v>
      </c>
      <c r="M9" s="37">
        <v>11</v>
      </c>
      <c r="N9" s="37">
        <v>12</v>
      </c>
      <c r="O9" s="37">
        <v>13</v>
      </c>
      <c r="P9" s="37">
        <v>14</v>
      </c>
      <c r="Q9" s="37">
        <v>15</v>
      </c>
      <c r="R9" s="37">
        <v>16</v>
      </c>
      <c r="S9" s="37">
        <v>17</v>
      </c>
      <c r="T9" s="37">
        <v>18</v>
      </c>
      <c r="U9" s="37">
        <v>19</v>
      </c>
      <c r="V9" s="37">
        <v>20</v>
      </c>
    </row>
    <row r="10" spans="1:22" s="2" customFormat="1" ht="13.5">
      <c r="A10" s="3" t="s">
        <v>7</v>
      </c>
      <c r="B10" s="38">
        <f>B3</f>
        <v>40</v>
      </c>
      <c r="C10" s="38"/>
      <c r="D10" s="38"/>
      <c r="E10" s="38"/>
      <c r="F10" s="38"/>
      <c r="G10" s="38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3"/>
    </row>
    <row r="11" spans="1:22" s="2" customFormat="1" ht="13.5">
      <c r="A11" s="3" t="s">
        <v>16</v>
      </c>
      <c r="B11" s="38"/>
      <c r="C11" s="38">
        <f>IF((C9&gt;$B$6),0,$B$8)</f>
        <v>9.495856017247574</v>
      </c>
      <c r="D11" s="38">
        <f aca="true" t="shared" si="0" ref="D11:V11">IF((D9&gt;$B$6),0,$B$8)</f>
        <v>9.495856017247574</v>
      </c>
      <c r="E11" s="38">
        <f t="shared" si="0"/>
        <v>9.495856017247574</v>
      </c>
      <c r="F11" s="38">
        <f t="shared" si="0"/>
        <v>9.495856017247574</v>
      </c>
      <c r="G11" s="38">
        <f t="shared" si="0"/>
        <v>9.495856017247574</v>
      </c>
      <c r="H11" s="38">
        <f t="shared" si="0"/>
        <v>0</v>
      </c>
      <c r="I11" s="38">
        <f t="shared" si="0"/>
        <v>0</v>
      </c>
      <c r="J11" s="38">
        <f t="shared" si="0"/>
        <v>0</v>
      </c>
      <c r="K11" s="38">
        <f t="shared" si="0"/>
        <v>0</v>
      </c>
      <c r="L11" s="38">
        <f t="shared" si="0"/>
        <v>0</v>
      </c>
      <c r="M11" s="38">
        <f t="shared" si="0"/>
        <v>0</v>
      </c>
      <c r="N11" s="38">
        <f t="shared" si="0"/>
        <v>0</v>
      </c>
      <c r="O11" s="38">
        <f t="shared" si="0"/>
        <v>0</v>
      </c>
      <c r="P11" s="38">
        <f t="shared" si="0"/>
        <v>0</v>
      </c>
      <c r="Q11" s="38">
        <f t="shared" si="0"/>
        <v>0</v>
      </c>
      <c r="R11" s="38">
        <f t="shared" si="0"/>
        <v>0</v>
      </c>
      <c r="S11" s="38">
        <f t="shared" si="0"/>
        <v>0</v>
      </c>
      <c r="T11" s="38">
        <f t="shared" si="0"/>
        <v>0</v>
      </c>
      <c r="U11" s="38">
        <f t="shared" si="0"/>
        <v>0</v>
      </c>
      <c r="V11" s="38">
        <f t="shared" si="0"/>
        <v>0</v>
      </c>
    </row>
    <row r="12" spans="1:22" s="2" customFormat="1" ht="13.5">
      <c r="A12" s="3" t="s">
        <v>8</v>
      </c>
      <c r="B12" s="38">
        <f>B10</f>
        <v>40</v>
      </c>
      <c r="C12" s="38">
        <f>B12+C13</f>
        <v>32.90414398275243</v>
      </c>
      <c r="D12" s="38">
        <f>C12+D13</f>
        <v>25.38253660447</v>
      </c>
      <c r="E12" s="38">
        <f>D12+E13</f>
        <v>17.40963278349063</v>
      </c>
      <c r="F12" s="38">
        <f>E12+F13</f>
        <v>8.958354733252493</v>
      </c>
      <c r="G12" s="38">
        <f>F12+G13</f>
        <v>6.927791673660977E-14</v>
      </c>
      <c r="H12" s="38">
        <f aca="true" t="shared" si="1" ref="H12:V12">G12+H13</f>
        <v>7.343459174080636E-14</v>
      </c>
      <c r="I12" s="38">
        <f t="shared" si="1"/>
        <v>7.784066724525475E-14</v>
      </c>
      <c r="J12" s="38">
        <f t="shared" si="1"/>
        <v>8.251110727997003E-14</v>
      </c>
      <c r="K12" s="38">
        <f t="shared" si="1"/>
        <v>8.746177371676824E-14</v>
      </c>
      <c r="L12" s="38">
        <f t="shared" si="1"/>
        <v>9.270948013977433E-14</v>
      </c>
      <c r="M12" s="38">
        <f t="shared" si="1"/>
        <v>9.827204894816079E-14</v>
      </c>
      <c r="N12" s="38">
        <f t="shared" si="1"/>
        <v>1.0416837188505043E-13</v>
      </c>
      <c r="O12" s="38">
        <f t="shared" si="1"/>
        <v>1.1041847419815346E-13</v>
      </c>
      <c r="P12" s="38">
        <f t="shared" si="1"/>
        <v>1.1704358265004266E-13</v>
      </c>
      <c r="Q12" s="38">
        <f t="shared" si="1"/>
        <v>1.2406619760904522E-13</v>
      </c>
      <c r="R12" s="38">
        <f t="shared" si="1"/>
        <v>1.3151016946558793E-13</v>
      </c>
      <c r="S12" s="38">
        <f t="shared" si="1"/>
        <v>1.394007796335232E-13</v>
      </c>
      <c r="T12" s="38">
        <f t="shared" si="1"/>
        <v>1.477648264115346E-13</v>
      </c>
      <c r="U12" s="38">
        <f t="shared" si="1"/>
        <v>1.5663071599622668E-13</v>
      </c>
      <c r="V12" s="38">
        <f t="shared" si="1"/>
        <v>1.6602855895600028E-13</v>
      </c>
    </row>
    <row r="13" spans="1:22" s="2" customFormat="1" ht="13.5">
      <c r="A13" s="3" t="s">
        <v>9</v>
      </c>
      <c r="B13" s="38"/>
      <c r="C13" s="38">
        <f>-C11-C14</f>
        <v>-7.0958560172475735</v>
      </c>
      <c r="D13" s="38">
        <f>-D11-D14</f>
        <v>-7.521607378282428</v>
      </c>
      <c r="E13" s="38">
        <f>-E11-E14</f>
        <v>-7.972903820979374</v>
      </c>
      <c r="F13" s="38">
        <f>-F11-F14</f>
        <v>-8.451278050238136</v>
      </c>
      <c r="G13" s="38">
        <f>-G11-G14</f>
        <v>-8.958354733252424</v>
      </c>
      <c r="H13" s="38">
        <f aca="true" t="shared" si="2" ref="H13:V13">-H11-H14</f>
        <v>4.156675004196586E-15</v>
      </c>
      <c r="I13" s="38">
        <f t="shared" si="2"/>
        <v>4.406075504448381E-15</v>
      </c>
      <c r="J13" s="38">
        <f t="shared" si="2"/>
        <v>4.6704400347152845E-15</v>
      </c>
      <c r="K13" s="38">
        <f t="shared" si="2"/>
        <v>4.950666436798202E-15</v>
      </c>
      <c r="L13" s="38">
        <f t="shared" si="2"/>
        <v>5.247706423006094E-15</v>
      </c>
      <c r="M13" s="38">
        <f t="shared" si="2"/>
        <v>5.56256880838646E-15</v>
      </c>
      <c r="N13" s="38">
        <f t="shared" si="2"/>
        <v>5.8963229368896475E-15</v>
      </c>
      <c r="O13" s="38">
        <f t="shared" si="2"/>
        <v>6.250102313103026E-15</v>
      </c>
      <c r="P13" s="38">
        <f t="shared" si="2"/>
        <v>6.625108451889207E-15</v>
      </c>
      <c r="Q13" s="38">
        <f t="shared" si="2"/>
        <v>7.022614959002559E-15</v>
      </c>
      <c r="R13" s="38">
        <f t="shared" si="2"/>
        <v>7.443971856542712E-15</v>
      </c>
      <c r="S13" s="38">
        <f t="shared" si="2"/>
        <v>7.890610167935276E-15</v>
      </c>
      <c r="T13" s="38">
        <f t="shared" si="2"/>
        <v>8.364046778011391E-15</v>
      </c>
      <c r="U13" s="38">
        <f t="shared" si="2"/>
        <v>8.865889584692075E-15</v>
      </c>
      <c r="V13" s="38">
        <f t="shared" si="2"/>
        <v>9.3978429597736E-15</v>
      </c>
    </row>
    <row r="14" spans="1:22" s="2" customFormat="1" ht="13.5">
      <c r="A14" s="3" t="s">
        <v>10</v>
      </c>
      <c r="B14" s="38"/>
      <c r="C14" s="38">
        <f>-$B$4*B12</f>
        <v>-2.4</v>
      </c>
      <c r="D14" s="38">
        <f>-$B$4*C12</f>
        <v>-1.9742486389651457</v>
      </c>
      <c r="E14" s="38">
        <f>-$B$4*D12</f>
        <v>-1.5229521962682</v>
      </c>
      <c r="F14" s="38">
        <f>-$B$4*E12</f>
        <v>-1.0445779670094377</v>
      </c>
      <c r="G14" s="38">
        <f>-$B$4*F12</f>
        <v>-0.5375012839951496</v>
      </c>
      <c r="H14" s="38">
        <f aca="true" t="shared" si="3" ref="H14:V14">-$B$4*G12</f>
        <v>-4.156675004196586E-15</v>
      </c>
      <c r="I14" s="38">
        <f t="shared" si="3"/>
        <v>-4.406075504448381E-15</v>
      </c>
      <c r="J14" s="38">
        <f t="shared" si="3"/>
        <v>-4.6704400347152845E-15</v>
      </c>
      <c r="K14" s="38">
        <f t="shared" si="3"/>
        <v>-4.950666436798202E-15</v>
      </c>
      <c r="L14" s="38">
        <f t="shared" si="3"/>
        <v>-5.247706423006094E-15</v>
      </c>
      <c r="M14" s="38">
        <f t="shared" si="3"/>
        <v>-5.56256880838646E-15</v>
      </c>
      <c r="N14" s="38">
        <f t="shared" si="3"/>
        <v>-5.8963229368896475E-15</v>
      </c>
      <c r="O14" s="38">
        <f t="shared" si="3"/>
        <v>-6.250102313103026E-15</v>
      </c>
      <c r="P14" s="38">
        <f t="shared" si="3"/>
        <v>-6.625108451889207E-15</v>
      </c>
      <c r="Q14" s="38">
        <f t="shared" si="3"/>
        <v>-7.022614959002559E-15</v>
      </c>
      <c r="R14" s="38">
        <f t="shared" si="3"/>
        <v>-7.443971856542712E-15</v>
      </c>
      <c r="S14" s="38">
        <f t="shared" si="3"/>
        <v>-7.890610167935276E-15</v>
      </c>
      <c r="T14" s="38">
        <f t="shared" si="3"/>
        <v>-8.364046778011391E-15</v>
      </c>
      <c r="U14" s="38">
        <f t="shared" si="3"/>
        <v>-8.865889584692075E-15</v>
      </c>
      <c r="V14" s="38">
        <f t="shared" si="3"/>
        <v>-9.3978429597736E-15</v>
      </c>
    </row>
    <row r="15" spans="1:22" s="2" customFormat="1" ht="13.5">
      <c r="A15" s="3" t="s">
        <v>1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</row>
    <row r="16" spans="1:22" s="2" customFormat="1" ht="13.5">
      <c r="A16" s="12" t="s">
        <v>11</v>
      </c>
      <c r="B16" s="39">
        <f>B10</f>
        <v>40</v>
      </c>
      <c r="C16" s="39">
        <f>C13+C14</f>
        <v>-9.495856017247574</v>
      </c>
      <c r="D16" s="39">
        <f>D13+D14</f>
        <v>-9.495856017247574</v>
      </c>
      <c r="E16" s="39">
        <f>E13+E14</f>
        <v>-9.495856017247574</v>
      </c>
      <c r="F16" s="39">
        <f>F13+F14</f>
        <v>-9.495856017247574</v>
      </c>
      <c r="G16" s="39">
        <f>G13+G14</f>
        <v>-9.495856017247574</v>
      </c>
      <c r="H16" s="39">
        <f aca="true" t="shared" si="4" ref="H16:V16">H13+H14</f>
        <v>0</v>
      </c>
      <c r="I16" s="39">
        <f t="shared" si="4"/>
        <v>0</v>
      </c>
      <c r="J16" s="39">
        <f t="shared" si="4"/>
        <v>0</v>
      </c>
      <c r="K16" s="39">
        <f t="shared" si="4"/>
        <v>0</v>
      </c>
      <c r="L16" s="39">
        <f t="shared" si="4"/>
        <v>0</v>
      </c>
      <c r="M16" s="39">
        <f t="shared" si="4"/>
        <v>0</v>
      </c>
      <c r="N16" s="39">
        <f t="shared" si="4"/>
        <v>0</v>
      </c>
      <c r="O16" s="39">
        <f t="shared" si="4"/>
        <v>0</v>
      </c>
      <c r="P16" s="39">
        <f t="shared" si="4"/>
        <v>0</v>
      </c>
      <c r="Q16" s="39">
        <f t="shared" si="4"/>
        <v>0</v>
      </c>
      <c r="R16" s="39">
        <f t="shared" si="4"/>
        <v>0</v>
      </c>
      <c r="S16" s="39">
        <f t="shared" si="4"/>
        <v>0</v>
      </c>
      <c r="T16" s="39">
        <f t="shared" si="4"/>
        <v>0</v>
      </c>
      <c r="U16" s="39">
        <f t="shared" si="4"/>
        <v>0</v>
      </c>
      <c r="V16" s="39">
        <f t="shared" si="4"/>
        <v>0</v>
      </c>
    </row>
    <row r="17" spans="1:22" s="2" customFormat="1" ht="13.5">
      <c r="A17" s="3" t="s">
        <v>12</v>
      </c>
      <c r="B17" s="38"/>
      <c r="C17" s="38">
        <f>-$B$5*C14</f>
        <v>0.672</v>
      </c>
      <c r="D17" s="38">
        <f>-$B$5*D14</f>
        <v>0.5527896189102408</v>
      </c>
      <c r="E17" s="38">
        <f>-$B$5*E14</f>
        <v>0.42642661495509604</v>
      </c>
      <c r="F17" s="38">
        <f>-$B$5*F14</f>
        <v>0.2924818307626426</v>
      </c>
      <c r="G17" s="38">
        <f>-$B$5*G14</f>
        <v>0.1505003595186419</v>
      </c>
      <c r="H17" s="38">
        <f aca="true" t="shared" si="5" ref="H17:V17">-$B$5*H14</f>
        <v>1.1638690011750441E-15</v>
      </c>
      <c r="I17" s="38">
        <f t="shared" si="5"/>
        <v>1.2337011412455468E-15</v>
      </c>
      <c r="J17" s="38">
        <f t="shared" si="5"/>
        <v>1.3077232097202799E-15</v>
      </c>
      <c r="K17" s="38">
        <f t="shared" si="5"/>
        <v>1.3861866023034965E-15</v>
      </c>
      <c r="L17" s="38">
        <f t="shared" si="5"/>
        <v>1.4693577984417065E-15</v>
      </c>
      <c r="M17" s="38">
        <f t="shared" si="5"/>
        <v>1.557519266348209E-15</v>
      </c>
      <c r="N17" s="38">
        <f t="shared" si="5"/>
        <v>1.6509704223291014E-15</v>
      </c>
      <c r="O17" s="38">
        <f t="shared" si="5"/>
        <v>1.7500286476688474E-15</v>
      </c>
      <c r="P17" s="38">
        <f t="shared" si="5"/>
        <v>1.855030366528978E-15</v>
      </c>
      <c r="Q17" s="38">
        <f t="shared" si="5"/>
        <v>1.9663321885207167E-15</v>
      </c>
      <c r="R17" s="38">
        <f t="shared" si="5"/>
        <v>2.0843121198319594E-15</v>
      </c>
      <c r="S17" s="38">
        <f t="shared" si="5"/>
        <v>2.2093708470218774E-15</v>
      </c>
      <c r="T17" s="38">
        <f t="shared" si="5"/>
        <v>2.3419330978431896E-15</v>
      </c>
      <c r="U17" s="38">
        <f t="shared" si="5"/>
        <v>2.4824490837137813E-15</v>
      </c>
      <c r="V17" s="38">
        <f t="shared" si="5"/>
        <v>2.631396028736608E-15</v>
      </c>
    </row>
    <row r="18" spans="1:22" s="2" customFormat="1" ht="13.5">
      <c r="A18" s="3" t="s">
        <v>1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</row>
    <row r="19" spans="1:22" s="2" customFormat="1" ht="14.25" thickBot="1">
      <c r="A19" s="11" t="s">
        <v>13</v>
      </c>
      <c r="B19" s="41">
        <f aca="true" t="shared" si="6" ref="B19:G19">B16+B17</f>
        <v>40</v>
      </c>
      <c r="C19" s="41">
        <f t="shared" si="6"/>
        <v>-8.823856017247573</v>
      </c>
      <c r="D19" s="41">
        <f t="shared" si="6"/>
        <v>-8.943066398337333</v>
      </c>
      <c r="E19" s="41">
        <f t="shared" si="6"/>
        <v>-9.069429402292478</v>
      </c>
      <c r="F19" s="41">
        <f t="shared" si="6"/>
        <v>-9.20337418648493</v>
      </c>
      <c r="G19" s="41">
        <f t="shared" si="6"/>
        <v>-9.345355657728932</v>
      </c>
      <c r="H19" s="41">
        <f aca="true" t="shared" si="7" ref="H19:V19">H16+H17</f>
        <v>1.1638690011750441E-15</v>
      </c>
      <c r="I19" s="41">
        <f t="shared" si="7"/>
        <v>1.2337011412455468E-15</v>
      </c>
      <c r="J19" s="41">
        <f t="shared" si="7"/>
        <v>1.3077232097202799E-15</v>
      </c>
      <c r="K19" s="41">
        <f t="shared" si="7"/>
        <v>1.3861866023034965E-15</v>
      </c>
      <c r="L19" s="41">
        <f t="shared" si="7"/>
        <v>1.4693577984417065E-15</v>
      </c>
      <c r="M19" s="41">
        <f t="shared" si="7"/>
        <v>1.557519266348209E-15</v>
      </c>
      <c r="N19" s="41">
        <f t="shared" si="7"/>
        <v>1.6509704223291014E-15</v>
      </c>
      <c r="O19" s="41">
        <f t="shared" si="7"/>
        <v>1.7500286476688474E-15</v>
      </c>
      <c r="P19" s="41">
        <f t="shared" si="7"/>
        <v>1.855030366528978E-15</v>
      </c>
      <c r="Q19" s="41">
        <f t="shared" si="7"/>
        <v>1.9663321885207167E-15</v>
      </c>
      <c r="R19" s="41">
        <f t="shared" si="7"/>
        <v>2.0843121198319594E-15</v>
      </c>
      <c r="S19" s="41">
        <f t="shared" si="7"/>
        <v>2.2093708470218774E-15</v>
      </c>
      <c r="T19" s="41">
        <f t="shared" si="7"/>
        <v>2.3419330978431896E-15</v>
      </c>
      <c r="U19" s="41">
        <f t="shared" si="7"/>
        <v>2.4824490837137813E-15</v>
      </c>
      <c r="V19" s="41">
        <f t="shared" si="7"/>
        <v>2.631396028736608E-15</v>
      </c>
    </row>
    <row r="20" spans="2:22" s="2" customFormat="1" ht="14.25" thickTop="1"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3"/>
    </row>
    <row r="21" spans="1:22" s="2" customFormat="1" ht="13.5">
      <c r="A21" s="3" t="s">
        <v>31</v>
      </c>
      <c r="B21" s="34"/>
      <c r="C21" s="34"/>
      <c r="D21" s="34"/>
      <c r="E21" s="34"/>
      <c r="F21" s="34"/>
      <c r="G21" s="34"/>
      <c r="H21" s="34"/>
      <c r="I21" s="34"/>
      <c r="J21" s="34" t="s">
        <v>0</v>
      </c>
      <c r="K21" s="34"/>
      <c r="L21" s="34"/>
      <c r="M21" s="34"/>
      <c r="N21" s="34" t="s">
        <v>0</v>
      </c>
      <c r="O21" s="34"/>
      <c r="P21" s="34"/>
      <c r="Q21" s="34"/>
      <c r="R21" s="34"/>
      <c r="S21" s="34"/>
      <c r="T21" s="34"/>
      <c r="U21" s="34"/>
      <c r="V21" s="33"/>
    </row>
    <row r="22" spans="1:22" ht="12.75">
      <c r="A22" s="31" t="s">
        <v>27</v>
      </c>
      <c r="B22" s="47">
        <f>IRR(B16:V16)</f>
        <v>0.060000000000009275</v>
      </c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</row>
    <row r="23" spans="1:22" ht="12.75">
      <c r="A23" s="31" t="s">
        <v>29</v>
      </c>
      <c r="B23" s="47">
        <f>IRR(B19:V19)</f>
        <v>0.04320000000127453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</row>
    <row r="24" spans="2:22" ht="12.75"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</row>
    <row r="25" spans="2:22" ht="12.75"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</row>
    <row r="26" spans="2:22" ht="12.75"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</row>
    <row r="27" spans="2:22" ht="12.75"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</row>
    <row r="28" spans="2:22" ht="12.75">
      <c r="B28" s="44"/>
      <c r="C28" s="44"/>
      <c r="D28" s="44"/>
      <c r="E28" s="44"/>
      <c r="F28" s="44"/>
      <c r="G28" s="44"/>
      <c r="H28" s="44"/>
      <c r="I28" s="44"/>
      <c r="J28" s="45" t="s">
        <v>0</v>
      </c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</row>
    <row r="29" spans="2:22" ht="12.75"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</row>
    <row r="30" spans="2:22" ht="12.75">
      <c r="B30" s="44"/>
      <c r="C30" s="44"/>
      <c r="D30" s="44"/>
      <c r="E30" s="44"/>
      <c r="F30" s="44"/>
      <c r="G30" s="44"/>
      <c r="H30" s="44"/>
      <c r="I30" s="44" t="s">
        <v>0</v>
      </c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</row>
    <row r="31" spans="2:22" ht="12.75"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</row>
    <row r="32" spans="2:22" ht="12.75"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</row>
    <row r="33" spans="2:22" ht="12.75">
      <c r="B33" s="44"/>
      <c r="C33" s="44"/>
      <c r="D33" s="44"/>
      <c r="E33" s="44"/>
      <c r="F33" s="44"/>
      <c r="G33" s="44"/>
      <c r="H33" s="44"/>
      <c r="I33" s="44" t="s">
        <v>0</v>
      </c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</row>
    <row r="34" spans="2:22" ht="12.75"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</row>
    <row r="35" spans="2:22" ht="12.75">
      <c r="B35" s="44"/>
      <c r="C35" s="44" t="s">
        <v>0</v>
      </c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</row>
    <row r="36" spans="2:22" ht="12.75"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</row>
    <row r="37" spans="2:22" ht="12.75"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</row>
    <row r="38" spans="2:22" ht="12.75"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</row>
    <row r="39" spans="2:22" ht="12.75"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</row>
    <row r="40" spans="2:22" ht="12.75"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</row>
    <row r="41" spans="2:22" ht="12.75"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</row>
    <row r="42" spans="2:22" ht="12.75"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</row>
    <row r="43" spans="2:22" ht="12.75"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</row>
    <row r="44" spans="2:22" ht="12.75"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</row>
    <row r="45" spans="2:22" ht="12.75"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</row>
    <row r="46" spans="2:22" ht="12.75"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</row>
    <row r="47" spans="2:22" ht="12.75"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</row>
    <row r="48" spans="2:22" ht="12.75"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</row>
    <row r="49" spans="2:22" ht="12.75"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</row>
    <row r="50" spans="2:22" ht="12.75"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</row>
    <row r="51" spans="2:22" ht="12.75"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</row>
    <row r="52" spans="2:22" ht="12.75"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</row>
    <row r="53" spans="2:22" ht="12.75"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</row>
    <row r="54" spans="2:22" ht="12.75"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</row>
    <row r="55" spans="2:22" ht="12.75"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</row>
    <row r="56" spans="2:22" ht="12.75"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</row>
    <row r="57" spans="2:22" ht="12.75"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</row>
    <row r="58" spans="2:22" ht="12.75"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</row>
    <row r="59" spans="2:22" ht="12.75"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</row>
    <row r="60" spans="2:22" ht="12.75"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</row>
    <row r="61" spans="2:22" ht="12.75"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</row>
    <row r="62" spans="2:22" ht="12.75"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</row>
    <row r="63" spans="2:22" ht="12.75"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</row>
    <row r="64" spans="2:22" ht="12.75"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</row>
    <row r="65" spans="2:22" ht="12.75"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</row>
    <row r="66" spans="2:22" ht="12.75"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</row>
    <row r="67" spans="2:22" ht="12.75"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</row>
    <row r="68" spans="2:22" ht="12.75"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</row>
    <row r="69" spans="2:22" ht="12.75"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</row>
    <row r="70" spans="2:22" ht="12.75"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</row>
    <row r="71" spans="2:22" ht="12.75"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</row>
    <row r="72" spans="2:22" ht="12.75"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</row>
    <row r="73" spans="2:22" ht="12.75"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</row>
    <row r="74" spans="2:22" ht="12.75"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</row>
    <row r="75" spans="2:22" ht="12.75"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</row>
    <row r="76" spans="2:22" ht="12.75"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</row>
    <row r="77" spans="2:22" ht="12.75"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</row>
    <row r="78" spans="2:22" ht="12.75"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</row>
    <row r="79" spans="2:22" ht="12.75"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</row>
    <row r="80" spans="2:22" ht="12.75"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</row>
    <row r="81" spans="2:22" ht="12.75"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</row>
    <row r="82" spans="2:22" ht="12.75"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</row>
    <row r="83" spans="2:22" ht="12.75"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</row>
    <row r="84" spans="2:22" ht="12.75"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</row>
    <row r="85" spans="2:22" ht="12.75"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</row>
    <row r="86" spans="2:22" ht="12.75"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</row>
    <row r="87" spans="2:22" ht="12.75"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</row>
    <row r="88" spans="2:22" ht="12.75"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</row>
    <row r="89" spans="2:22" ht="12.75"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</row>
    <row r="90" spans="2:22" ht="12.75"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</row>
    <row r="91" spans="2:22" ht="12.75"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</row>
    <row r="92" spans="2:22" ht="12.75"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</row>
    <row r="93" spans="2:22" ht="12.75"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</row>
    <row r="94" spans="2:22" ht="12.75"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</row>
    <row r="95" spans="2:22" ht="12.75"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</row>
    <row r="96" spans="2:22" ht="12.75"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</row>
    <row r="97" spans="2:22" ht="12.75"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</row>
    <row r="98" spans="2:22" ht="12.75"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</row>
    <row r="99" spans="2:22" ht="12.75"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</row>
    <row r="100" spans="2:22" ht="12.75"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</row>
    <row r="101" spans="2:22" ht="12.75"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</row>
    <row r="102" spans="2:22" ht="12.75"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</row>
    <row r="103" spans="2:22" ht="12.75"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</row>
    <row r="104" spans="2:22" ht="12.75"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</row>
    <row r="105" spans="2:22" ht="12.75"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</row>
    <row r="106" spans="2:22" ht="12.75">
      <c r="B106" s="44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</row>
    <row r="107" spans="2:22" ht="12.75">
      <c r="B107" s="44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</row>
    <row r="108" spans="2:22" ht="12.75"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</row>
    <row r="109" spans="2:22" ht="12.75"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</row>
    <row r="110" spans="2:22" ht="12.75"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</row>
    <row r="111" spans="2:22" ht="12.75"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</row>
    <row r="112" spans="2:22" ht="12.75"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</row>
    <row r="113" spans="2:22" ht="12.75">
      <c r="B113" s="44"/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</row>
    <row r="114" spans="2:22" ht="12.75"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</row>
    <row r="115" spans="2:22" ht="12.75"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</row>
    <row r="116" spans="2:22" ht="12.75"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</row>
    <row r="117" spans="2:22" ht="12.75">
      <c r="B117" s="44"/>
      <c r="C117" s="44"/>
      <c r="D117" s="44"/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</row>
    <row r="118" spans="2:22" ht="12.75">
      <c r="B118" s="44"/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</row>
    <row r="119" spans="2:22" ht="12.75"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</row>
    <row r="120" spans="2:22" ht="12.75">
      <c r="B120" s="44"/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</row>
    <row r="121" spans="2:22" ht="12.75">
      <c r="B121" s="44"/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</row>
    <row r="122" spans="2:22" ht="12.75">
      <c r="B122" s="44"/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</row>
    <row r="123" spans="2:22" ht="12.75">
      <c r="B123" s="44"/>
      <c r="C123" s="44"/>
      <c r="D123" s="44"/>
      <c r="E123" s="44"/>
      <c r="F123" s="44"/>
      <c r="G123" s="44"/>
      <c r="H123" s="44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</row>
    <row r="124" spans="2:22" ht="12.75">
      <c r="B124" s="44"/>
      <c r="C124" s="44"/>
      <c r="D124" s="44"/>
      <c r="E124" s="44"/>
      <c r="F124" s="44"/>
      <c r="G124" s="44"/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</row>
    <row r="125" spans="2:22" ht="12.75">
      <c r="B125" s="44"/>
      <c r="C125" s="44"/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</row>
    <row r="126" spans="2:22" ht="12.75">
      <c r="B126" s="44"/>
      <c r="C126" s="44"/>
      <c r="D126" s="44"/>
      <c r="E126" s="44"/>
      <c r="F126" s="44"/>
      <c r="G126" s="44"/>
      <c r="H126" s="44"/>
      <c r="I126" s="44"/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44"/>
    </row>
    <row r="127" spans="2:22" ht="12.75">
      <c r="B127" s="44"/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</row>
  </sheetData>
  <sheetProtection/>
  <printOptions/>
  <pageMargins left="0.75" right="0.75" top="1" bottom="1" header="0.5" footer="0.5"/>
  <pageSetup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21"/>
  <sheetViews>
    <sheetView zoomScalePageLayoutView="0" workbookViewId="0" topLeftCell="A1">
      <selection activeCell="B1" sqref="B1:G65536"/>
    </sheetView>
  </sheetViews>
  <sheetFormatPr defaultColWidth="9.140625" defaultRowHeight="12.75"/>
  <cols>
    <col min="1" max="1" width="24.28125" style="3" customWidth="1"/>
    <col min="2" max="2" width="8.140625" style="36" customWidth="1"/>
    <col min="3" max="4" width="8.00390625" style="36" customWidth="1"/>
    <col min="5" max="5" width="7.7109375" style="36" customWidth="1"/>
    <col min="6" max="7" width="7.421875" style="36" customWidth="1"/>
    <col min="8" max="8" width="8.00390625" style="3" customWidth="1"/>
    <col min="9" max="9" width="6.57421875" style="3" customWidth="1"/>
    <col min="10" max="11" width="7.140625" style="3" customWidth="1"/>
    <col min="12" max="12" width="7.00390625" style="3" customWidth="1"/>
    <col min="13" max="13" width="7.28125" style="3" customWidth="1"/>
    <col min="14" max="14" width="7.140625" style="3" customWidth="1"/>
    <col min="15" max="15" width="7.57421875" style="3" customWidth="1"/>
    <col min="16" max="16" width="6.421875" style="3" customWidth="1"/>
    <col min="17" max="17" width="6.140625" style="3" customWidth="1"/>
    <col min="18" max="18" width="7.00390625" style="3" customWidth="1"/>
    <col min="19" max="19" width="6.7109375" style="3" customWidth="1"/>
    <col min="20" max="21" width="6.57421875" style="3" customWidth="1"/>
    <col min="22" max="22" width="7.57421875" style="3" customWidth="1"/>
    <col min="23" max="23" width="8.28125" style="3" customWidth="1"/>
    <col min="24" max="24" width="8.00390625" style="3" customWidth="1"/>
    <col min="25" max="25" width="7.8515625" style="3" customWidth="1"/>
    <col min="26" max="26" width="8.140625" style="3" customWidth="1"/>
    <col min="27" max="16384" width="9.140625" style="3" customWidth="1"/>
  </cols>
  <sheetData>
    <row r="1" spans="1:7" s="2" customFormat="1" ht="13.5">
      <c r="A1" s="5" t="s">
        <v>52</v>
      </c>
      <c r="B1" s="33"/>
      <c r="C1" s="33"/>
      <c r="D1" s="34"/>
      <c r="E1" s="33"/>
      <c r="F1" s="33"/>
      <c r="G1" s="33"/>
    </row>
    <row r="2" spans="2:7" s="2" customFormat="1" ht="13.5">
      <c r="B2" s="33"/>
      <c r="C2" s="33"/>
      <c r="D2" s="34"/>
      <c r="E2" s="33"/>
      <c r="F2" s="33"/>
      <c r="G2" s="33"/>
    </row>
    <row r="3" spans="1:21" ht="12.75">
      <c r="A3" s="3" t="s">
        <v>19</v>
      </c>
      <c r="B3" s="40">
        <v>51</v>
      </c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 ht="12.75">
      <c r="A4" s="3" t="s">
        <v>54</v>
      </c>
      <c r="B4" s="62">
        <v>0.07</v>
      </c>
      <c r="F4" s="63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s="2" customFormat="1" ht="13.5">
      <c r="A5" s="3" t="s">
        <v>20</v>
      </c>
      <c r="B5" s="64">
        <v>0.07</v>
      </c>
      <c r="C5" s="34"/>
      <c r="D5" s="34" t="s">
        <v>0</v>
      </c>
      <c r="E5" s="34"/>
      <c r="F5" s="34"/>
      <c r="G5" s="34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</row>
    <row r="6" spans="1:21" s="2" customFormat="1" ht="13.5">
      <c r="A6" s="3"/>
      <c r="B6" s="64"/>
      <c r="C6" s="34"/>
      <c r="D6" s="34"/>
      <c r="E6" s="34"/>
      <c r="F6" s="34"/>
      <c r="G6" s="34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s="10" customFormat="1" ht="12.75">
      <c r="A7" s="12"/>
      <c r="B7" s="37">
        <v>0</v>
      </c>
      <c r="C7" s="37">
        <v>1</v>
      </c>
      <c r="D7" s="37">
        <v>2</v>
      </c>
      <c r="E7" s="37">
        <v>3</v>
      </c>
      <c r="F7" s="37">
        <v>4</v>
      </c>
      <c r="G7" s="37">
        <v>5</v>
      </c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 spans="1:21" s="2" customFormat="1" ht="13.5">
      <c r="A8" s="3" t="s">
        <v>7</v>
      </c>
      <c r="B8" s="48">
        <f>B3</f>
        <v>51</v>
      </c>
      <c r="C8" s="48">
        <f>B8</f>
        <v>51</v>
      </c>
      <c r="D8" s="48">
        <f>C8</f>
        <v>51</v>
      </c>
      <c r="E8" s="48">
        <f>D8</f>
        <v>51</v>
      </c>
      <c r="F8" s="48">
        <f>E8</f>
        <v>51</v>
      </c>
      <c r="G8" s="48">
        <v>0</v>
      </c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</row>
    <row r="9" spans="1:21" s="2" customFormat="1" ht="13.5">
      <c r="A9" s="3" t="s">
        <v>17</v>
      </c>
      <c r="B9" s="48"/>
      <c r="C9" s="48"/>
      <c r="D9" s="48"/>
      <c r="E9" s="48"/>
      <c r="F9" s="48"/>
      <c r="G9" s="4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</row>
    <row r="10" spans="1:21" s="2" customFormat="1" ht="13.5">
      <c r="A10" s="3" t="s">
        <v>18</v>
      </c>
      <c r="B10" s="48">
        <f>B8</f>
        <v>51</v>
      </c>
      <c r="C10" s="48">
        <f>B10+C8</f>
        <v>102</v>
      </c>
      <c r="D10" s="48">
        <f>C10+D8</f>
        <v>153</v>
      </c>
      <c r="E10" s="48">
        <f>D10+E8</f>
        <v>204</v>
      </c>
      <c r="F10" s="48">
        <f>E10+F8</f>
        <v>255</v>
      </c>
      <c r="G10" s="48">
        <f>F10+G8</f>
        <v>255</v>
      </c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</row>
    <row r="11" spans="1:21" s="2" customFormat="1" ht="13.5">
      <c r="A11" s="3" t="s">
        <v>17</v>
      </c>
      <c r="B11" s="48"/>
      <c r="C11" s="48"/>
      <c r="D11" s="48"/>
      <c r="E11" s="48"/>
      <c r="F11" s="48"/>
      <c r="G11" s="4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</row>
    <row r="12" spans="1:21" s="2" customFormat="1" ht="13.5">
      <c r="A12" s="12" t="s">
        <v>50</v>
      </c>
      <c r="B12" s="49">
        <f>B10</f>
        <v>51</v>
      </c>
      <c r="C12" s="49">
        <f>(B12*(1+$B$4))+C8</f>
        <v>105.57</v>
      </c>
      <c r="D12" s="49">
        <f>(C12*(1+$B$4))+D8</f>
        <v>163.9599</v>
      </c>
      <c r="E12" s="49">
        <f>(D12*(1+$B$4))+E8</f>
        <v>226.437093</v>
      </c>
      <c r="F12" s="49">
        <f>(E12*(1+$B$4))+F8</f>
        <v>293.28768951</v>
      </c>
      <c r="G12" s="49">
        <f>(F12*(1+$B$4))+G8</f>
        <v>313.81782777570004</v>
      </c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</row>
    <row r="13" spans="1:21" s="2" customFormat="1" ht="13.5">
      <c r="A13" s="13" t="s">
        <v>51</v>
      </c>
      <c r="B13" s="65"/>
      <c r="C13" s="65"/>
      <c r="D13" s="65"/>
      <c r="E13" s="65"/>
      <c r="F13" s="65"/>
      <c r="G13" s="65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</row>
    <row r="14" spans="1:21" s="2" customFormat="1" ht="13.5">
      <c r="A14" s="3" t="s">
        <v>33</v>
      </c>
      <c r="B14" s="36">
        <f aca="true" t="shared" si="0" ref="B14:G14">B12-B10</f>
        <v>0</v>
      </c>
      <c r="C14" s="36">
        <f t="shared" si="0"/>
        <v>3.569999999999993</v>
      </c>
      <c r="D14" s="36">
        <f t="shared" si="0"/>
        <v>10.959900000000005</v>
      </c>
      <c r="E14" s="36">
        <f t="shared" si="0"/>
        <v>22.437093000000004</v>
      </c>
      <c r="F14" s="36">
        <f t="shared" si="0"/>
        <v>38.28768951000001</v>
      </c>
      <c r="G14" s="36">
        <f t="shared" si="0"/>
        <v>58.81782777570004</v>
      </c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</row>
    <row r="15" spans="1:21" s="2" customFormat="1" ht="13.5">
      <c r="A15" s="3" t="s">
        <v>32</v>
      </c>
      <c r="B15" s="36"/>
      <c r="C15" s="36"/>
      <c r="D15" s="36"/>
      <c r="E15" s="36"/>
      <c r="F15" s="36"/>
      <c r="G15" s="36"/>
      <c r="H15" s="8"/>
      <c r="I15" s="8"/>
      <c r="J15" s="8" t="s">
        <v>0</v>
      </c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</row>
    <row r="16" spans="1:14" ht="13.5" thickBot="1">
      <c r="A16" s="14" t="s">
        <v>34</v>
      </c>
      <c r="B16" s="52">
        <f>G14/((1+B5)^G7)</f>
        <v>41.93629831132476</v>
      </c>
      <c r="C16" s="66"/>
      <c r="D16" s="66"/>
      <c r="E16" s="66"/>
      <c r="F16" s="66"/>
      <c r="G16" s="66"/>
      <c r="M16" t="s">
        <v>0</v>
      </c>
      <c r="N16" t="s">
        <v>0</v>
      </c>
    </row>
    <row r="17" spans="2:7" ht="13.5" thickTop="1">
      <c r="B17" s="44"/>
      <c r="C17" s="44"/>
      <c r="D17" s="44"/>
      <c r="E17" s="44"/>
      <c r="F17" s="44"/>
      <c r="G17" s="44"/>
    </row>
    <row r="18" spans="2:7" ht="12.75">
      <c r="B18" s="44"/>
      <c r="C18" s="44"/>
      <c r="D18" s="44"/>
      <c r="E18" s="44"/>
      <c r="F18" s="44"/>
      <c r="G18" s="44"/>
    </row>
    <row r="19" spans="2:7" ht="12.75">
      <c r="B19" s="44"/>
      <c r="C19" s="44"/>
      <c r="D19" s="44"/>
      <c r="E19" s="44"/>
      <c r="F19" s="44"/>
      <c r="G19" s="44"/>
    </row>
    <row r="20" spans="2:7" ht="12.75">
      <c r="B20" s="44"/>
      <c r="C20" s="44"/>
      <c r="D20" s="44"/>
      <c r="E20" s="44"/>
      <c r="F20" s="44"/>
      <c r="G20" s="44"/>
    </row>
    <row r="21" spans="2:7" ht="12.75">
      <c r="B21" s="44"/>
      <c r="C21" s="44"/>
      <c r="D21" s="44"/>
      <c r="E21" s="44" t="s">
        <v>0</v>
      </c>
      <c r="F21" s="44"/>
      <c r="G21" s="44"/>
    </row>
    <row r="22" spans="2:7" ht="12.75">
      <c r="B22" s="44"/>
      <c r="C22" s="44"/>
      <c r="D22" s="44"/>
      <c r="E22" s="44"/>
      <c r="F22" s="44"/>
      <c r="G22" s="44"/>
    </row>
    <row r="23" spans="2:7" ht="12.75">
      <c r="B23" s="44"/>
      <c r="C23" s="44"/>
      <c r="D23" s="44"/>
      <c r="E23" s="44"/>
      <c r="F23" s="44"/>
      <c r="G23" s="44"/>
    </row>
    <row r="24" spans="2:7" ht="12.75">
      <c r="B24" s="44"/>
      <c r="C24" s="44"/>
      <c r="D24" s="44" t="s">
        <v>0</v>
      </c>
      <c r="E24" s="44"/>
      <c r="F24" s="44"/>
      <c r="G24" s="44"/>
    </row>
    <row r="25" spans="2:7" ht="12.75">
      <c r="B25" s="44"/>
      <c r="C25" s="44"/>
      <c r="D25" s="44"/>
      <c r="E25" s="44"/>
      <c r="F25" s="44"/>
      <c r="G25" s="44"/>
    </row>
    <row r="26" spans="2:7" ht="12.75">
      <c r="B26" s="44"/>
      <c r="C26" s="44"/>
      <c r="D26" s="44"/>
      <c r="E26" s="44"/>
      <c r="F26" s="44"/>
      <c r="G26" s="44"/>
    </row>
    <row r="27" spans="2:9" ht="12.75">
      <c r="B27" s="44"/>
      <c r="C27" s="44"/>
      <c r="D27" s="44"/>
      <c r="E27" s="44"/>
      <c r="F27" s="44"/>
      <c r="G27" s="44"/>
      <c r="I27" t="s">
        <v>0</v>
      </c>
    </row>
    <row r="28" spans="2:7" ht="12.75">
      <c r="B28" s="44"/>
      <c r="C28" s="44"/>
      <c r="D28" s="44"/>
      <c r="E28" s="44"/>
      <c r="F28" s="44"/>
      <c r="G28" s="44"/>
    </row>
    <row r="29" spans="2:7" ht="12.75">
      <c r="B29" s="44"/>
      <c r="C29" s="44" t="s">
        <v>0</v>
      </c>
      <c r="D29" s="44"/>
      <c r="E29" s="44"/>
      <c r="F29" s="44"/>
      <c r="G29" s="44"/>
    </row>
    <row r="30" spans="2:7" ht="12.75">
      <c r="B30" s="44"/>
      <c r="C30" s="44"/>
      <c r="D30" s="44"/>
      <c r="E30" s="44"/>
      <c r="F30" s="44"/>
      <c r="G30" s="44"/>
    </row>
    <row r="31" spans="2:7" ht="12.75">
      <c r="B31" s="44"/>
      <c r="C31" s="44"/>
      <c r="D31" s="44"/>
      <c r="E31" s="44"/>
      <c r="F31" s="44"/>
      <c r="G31" s="44"/>
    </row>
    <row r="32" spans="2:7" ht="12.75">
      <c r="B32" s="44"/>
      <c r="C32" s="44"/>
      <c r="D32" s="44"/>
      <c r="E32" s="44"/>
      <c r="F32" s="44"/>
      <c r="G32" s="44"/>
    </row>
    <row r="33" spans="2:7" ht="12.75">
      <c r="B33" s="44"/>
      <c r="C33" s="44"/>
      <c r="D33" s="44"/>
      <c r="E33" s="44"/>
      <c r="F33" s="44"/>
      <c r="G33" s="44"/>
    </row>
    <row r="34" spans="2:7" ht="12.75">
      <c r="B34" s="44"/>
      <c r="C34" s="44"/>
      <c r="D34" s="44"/>
      <c r="E34" s="44"/>
      <c r="F34" s="44"/>
      <c r="G34" s="44"/>
    </row>
    <row r="35" spans="2:7" ht="12.75">
      <c r="B35" s="44"/>
      <c r="C35" s="44"/>
      <c r="D35" s="44"/>
      <c r="E35" s="44"/>
      <c r="F35" s="44"/>
      <c r="G35" s="44"/>
    </row>
    <row r="36" spans="2:7" ht="12.75">
      <c r="B36" s="44"/>
      <c r="C36" s="44"/>
      <c r="D36" s="44"/>
      <c r="E36" s="44"/>
      <c r="F36" s="44"/>
      <c r="G36" s="44"/>
    </row>
    <row r="37" spans="2:7" ht="12.75">
      <c r="B37" s="44"/>
      <c r="C37" s="44"/>
      <c r="D37" s="44"/>
      <c r="E37" s="44"/>
      <c r="F37" s="44"/>
      <c r="G37" s="44"/>
    </row>
    <row r="38" spans="2:7" ht="12.75">
      <c r="B38" s="44"/>
      <c r="C38" s="44"/>
      <c r="D38" s="44"/>
      <c r="E38" s="44"/>
      <c r="F38" s="44"/>
      <c r="G38" s="44"/>
    </row>
    <row r="39" spans="2:7" ht="12.75">
      <c r="B39" s="44"/>
      <c r="C39" s="44"/>
      <c r="D39" s="44"/>
      <c r="E39" s="44"/>
      <c r="F39" s="44"/>
      <c r="G39" s="44"/>
    </row>
    <row r="40" spans="2:7" ht="12.75">
      <c r="B40" s="44"/>
      <c r="C40" s="44"/>
      <c r="D40" s="44"/>
      <c r="E40" s="44"/>
      <c r="F40" s="44"/>
      <c r="G40" s="44"/>
    </row>
    <row r="41" spans="2:7" ht="12.75">
      <c r="B41" s="44"/>
      <c r="C41" s="44"/>
      <c r="D41" s="44"/>
      <c r="E41" s="44"/>
      <c r="F41" s="44"/>
      <c r="G41" s="44"/>
    </row>
    <row r="42" spans="2:7" ht="12.75">
      <c r="B42" s="44"/>
      <c r="C42" s="44"/>
      <c r="D42" s="44"/>
      <c r="E42" s="44"/>
      <c r="F42" s="44"/>
      <c r="G42" s="44"/>
    </row>
    <row r="43" spans="2:7" ht="12.75">
      <c r="B43" s="44"/>
      <c r="C43" s="44"/>
      <c r="D43" s="44"/>
      <c r="E43" s="44"/>
      <c r="F43" s="44"/>
      <c r="G43" s="44"/>
    </row>
    <row r="44" spans="2:7" ht="12.75">
      <c r="B44" s="44"/>
      <c r="C44" s="44"/>
      <c r="D44" s="44"/>
      <c r="E44" s="44"/>
      <c r="F44" s="44"/>
      <c r="G44" s="44"/>
    </row>
    <row r="45" spans="2:7" ht="12.75">
      <c r="B45" s="44"/>
      <c r="C45" s="44"/>
      <c r="D45" s="44"/>
      <c r="E45" s="44"/>
      <c r="F45" s="44"/>
      <c r="G45" s="44"/>
    </row>
    <row r="46" spans="2:7" ht="12.75">
      <c r="B46" s="44"/>
      <c r="C46" s="44"/>
      <c r="D46" s="44"/>
      <c r="E46" s="44"/>
      <c r="F46" s="44"/>
      <c r="G46" s="44"/>
    </row>
    <row r="47" spans="2:7" ht="12.75">
      <c r="B47" s="44"/>
      <c r="C47" s="44"/>
      <c r="D47" s="44"/>
      <c r="E47" s="44"/>
      <c r="F47" s="44"/>
      <c r="G47" s="44"/>
    </row>
    <row r="48" spans="2:7" ht="12.75">
      <c r="B48" s="44"/>
      <c r="C48" s="44"/>
      <c r="D48" s="44"/>
      <c r="E48" s="44"/>
      <c r="F48" s="44"/>
      <c r="G48" s="44"/>
    </row>
    <row r="49" spans="2:7" ht="12.75">
      <c r="B49" s="44"/>
      <c r="C49" s="44"/>
      <c r="D49" s="44"/>
      <c r="E49" s="44"/>
      <c r="F49" s="44"/>
      <c r="G49" s="44"/>
    </row>
    <row r="50" spans="2:7" ht="12.75">
      <c r="B50" s="44"/>
      <c r="C50" s="44"/>
      <c r="D50" s="44"/>
      <c r="E50" s="44"/>
      <c r="F50" s="44"/>
      <c r="G50" s="44"/>
    </row>
    <row r="51" spans="2:7" ht="12.75">
      <c r="B51" s="44"/>
      <c r="C51" s="44"/>
      <c r="D51" s="44"/>
      <c r="E51" s="44"/>
      <c r="F51" s="44"/>
      <c r="G51" s="44"/>
    </row>
    <row r="52" spans="2:7" ht="12.75">
      <c r="B52" s="44"/>
      <c r="C52" s="44"/>
      <c r="D52" s="44"/>
      <c r="E52" s="44"/>
      <c r="F52" s="44"/>
      <c r="G52" s="44"/>
    </row>
    <row r="53" spans="2:7" ht="12.75">
      <c r="B53" s="44"/>
      <c r="C53" s="44"/>
      <c r="D53" s="44"/>
      <c r="E53" s="44"/>
      <c r="F53" s="44"/>
      <c r="G53" s="44"/>
    </row>
    <row r="54" spans="2:7" ht="12.75">
      <c r="B54" s="44"/>
      <c r="C54" s="44"/>
      <c r="D54" s="44"/>
      <c r="E54" s="44"/>
      <c r="F54" s="44"/>
      <c r="G54" s="44"/>
    </row>
    <row r="55" spans="2:7" ht="12.75">
      <c r="B55" s="44"/>
      <c r="C55" s="44"/>
      <c r="D55" s="44"/>
      <c r="E55" s="44"/>
      <c r="F55" s="44"/>
      <c r="G55" s="44"/>
    </row>
    <row r="56" spans="2:7" ht="12.75">
      <c r="B56" s="44"/>
      <c r="C56" s="44"/>
      <c r="D56" s="44"/>
      <c r="E56" s="44"/>
      <c r="F56" s="44"/>
      <c r="G56" s="44"/>
    </row>
    <row r="57" spans="2:7" ht="12.75">
      <c r="B57" s="44"/>
      <c r="C57" s="44"/>
      <c r="D57" s="44"/>
      <c r="E57" s="44"/>
      <c r="F57" s="44"/>
      <c r="G57" s="44"/>
    </row>
    <row r="58" spans="2:7" ht="12.75">
      <c r="B58" s="44"/>
      <c r="C58" s="44"/>
      <c r="D58" s="44"/>
      <c r="E58" s="44"/>
      <c r="F58" s="44"/>
      <c r="G58" s="44"/>
    </row>
    <row r="59" spans="2:7" ht="12.75">
      <c r="B59" s="44"/>
      <c r="C59" s="44"/>
      <c r="D59" s="44"/>
      <c r="E59" s="44"/>
      <c r="F59" s="44"/>
      <c r="G59" s="44"/>
    </row>
    <row r="60" spans="2:7" ht="12.75">
      <c r="B60" s="44"/>
      <c r="C60" s="44"/>
      <c r="D60" s="44"/>
      <c r="E60" s="44"/>
      <c r="F60" s="44"/>
      <c r="G60" s="44"/>
    </row>
    <row r="61" spans="2:7" ht="12.75">
      <c r="B61" s="44"/>
      <c r="C61" s="44"/>
      <c r="D61" s="44"/>
      <c r="E61" s="44"/>
      <c r="F61" s="44"/>
      <c r="G61" s="44"/>
    </row>
    <row r="62" spans="2:7" ht="12.75">
      <c r="B62" s="44"/>
      <c r="C62" s="44"/>
      <c r="D62" s="44"/>
      <c r="E62" s="44"/>
      <c r="F62" s="44"/>
      <c r="G62" s="44"/>
    </row>
    <row r="63" spans="2:7" ht="12.75">
      <c r="B63" s="44"/>
      <c r="C63" s="44"/>
      <c r="D63" s="44"/>
      <c r="E63" s="44"/>
      <c r="F63" s="44"/>
      <c r="G63" s="44"/>
    </row>
    <row r="64" spans="2:7" ht="12.75">
      <c r="B64" s="44"/>
      <c r="C64" s="44"/>
      <c r="D64" s="44"/>
      <c r="E64" s="44"/>
      <c r="F64" s="44"/>
      <c r="G64" s="44"/>
    </row>
    <row r="65" spans="2:7" ht="12.75">
      <c r="B65" s="44"/>
      <c r="C65" s="44"/>
      <c r="D65" s="44"/>
      <c r="E65" s="44"/>
      <c r="F65" s="44"/>
      <c r="G65" s="44"/>
    </row>
    <row r="66" spans="2:7" ht="12.75">
      <c r="B66" s="44"/>
      <c r="C66" s="44"/>
      <c r="D66" s="44"/>
      <c r="E66" s="44"/>
      <c r="F66" s="44"/>
      <c r="G66" s="44"/>
    </row>
    <row r="67" spans="2:7" ht="12.75">
      <c r="B67" s="44"/>
      <c r="C67" s="44"/>
      <c r="D67" s="44"/>
      <c r="E67" s="44"/>
      <c r="F67" s="44"/>
      <c r="G67" s="44"/>
    </row>
    <row r="68" spans="2:7" ht="12.75">
      <c r="B68" s="44"/>
      <c r="C68" s="44"/>
      <c r="D68" s="44"/>
      <c r="E68" s="44"/>
      <c r="F68" s="44"/>
      <c r="G68" s="44"/>
    </row>
    <row r="69" spans="2:7" ht="12.75">
      <c r="B69" s="44"/>
      <c r="C69" s="44"/>
      <c r="D69" s="44"/>
      <c r="E69" s="44"/>
      <c r="F69" s="44"/>
      <c r="G69" s="44"/>
    </row>
    <row r="70" spans="2:7" ht="12.75">
      <c r="B70" s="44"/>
      <c r="C70" s="44"/>
      <c r="D70" s="44"/>
      <c r="E70" s="44"/>
      <c r="F70" s="44"/>
      <c r="G70" s="44"/>
    </row>
    <row r="71" spans="2:7" ht="12.75">
      <c r="B71" s="44"/>
      <c r="C71" s="44"/>
      <c r="D71" s="44"/>
      <c r="E71" s="44"/>
      <c r="F71" s="44"/>
      <c r="G71" s="44"/>
    </row>
    <row r="72" spans="2:7" ht="12.75">
      <c r="B72" s="44"/>
      <c r="C72" s="44"/>
      <c r="D72" s="44"/>
      <c r="E72" s="44"/>
      <c r="F72" s="44"/>
      <c r="G72" s="44"/>
    </row>
    <row r="73" spans="2:7" ht="12.75">
      <c r="B73" s="44"/>
      <c r="C73" s="44"/>
      <c r="D73" s="44"/>
      <c r="E73" s="44"/>
      <c r="F73" s="44"/>
      <c r="G73" s="44"/>
    </row>
    <row r="74" spans="2:7" ht="12.75">
      <c r="B74" s="44"/>
      <c r="C74" s="44"/>
      <c r="D74" s="44"/>
      <c r="E74" s="44"/>
      <c r="F74" s="44"/>
      <c r="G74" s="44"/>
    </row>
    <row r="75" spans="2:7" ht="12.75">
      <c r="B75" s="44"/>
      <c r="C75" s="44"/>
      <c r="D75" s="44"/>
      <c r="E75" s="44"/>
      <c r="F75" s="44"/>
      <c r="G75" s="44"/>
    </row>
    <row r="76" spans="2:7" ht="12.75">
      <c r="B76" s="44"/>
      <c r="C76" s="44"/>
      <c r="D76" s="44"/>
      <c r="E76" s="44"/>
      <c r="F76" s="44"/>
      <c r="G76" s="44"/>
    </row>
    <row r="77" spans="2:7" ht="12.75">
      <c r="B77" s="44"/>
      <c r="C77" s="44"/>
      <c r="D77" s="44"/>
      <c r="E77" s="44"/>
      <c r="F77" s="44"/>
      <c r="G77" s="44"/>
    </row>
    <row r="78" spans="2:7" ht="12.75">
      <c r="B78" s="44"/>
      <c r="C78" s="44"/>
      <c r="D78" s="44"/>
      <c r="E78" s="44"/>
      <c r="F78" s="44"/>
      <c r="G78" s="44"/>
    </row>
    <row r="79" spans="2:7" ht="12.75">
      <c r="B79" s="44"/>
      <c r="C79" s="44"/>
      <c r="D79" s="44"/>
      <c r="E79" s="44"/>
      <c r="F79" s="44"/>
      <c r="G79" s="44"/>
    </row>
    <row r="80" spans="2:7" ht="12.75">
      <c r="B80" s="44"/>
      <c r="C80" s="44"/>
      <c r="D80" s="44"/>
      <c r="E80" s="44"/>
      <c r="F80" s="44"/>
      <c r="G80" s="44"/>
    </row>
    <row r="81" spans="2:7" ht="12.75">
      <c r="B81" s="44"/>
      <c r="C81" s="44"/>
      <c r="D81" s="44"/>
      <c r="E81" s="44"/>
      <c r="F81" s="44"/>
      <c r="G81" s="44"/>
    </row>
    <row r="82" spans="2:7" ht="12.75">
      <c r="B82" s="44"/>
      <c r="C82" s="44"/>
      <c r="D82" s="44"/>
      <c r="E82" s="44"/>
      <c r="F82" s="44"/>
      <c r="G82" s="44"/>
    </row>
    <row r="83" spans="2:7" ht="12.75">
      <c r="B83" s="44"/>
      <c r="C83" s="44"/>
      <c r="D83" s="44"/>
      <c r="E83" s="44"/>
      <c r="F83" s="44"/>
      <c r="G83" s="44"/>
    </row>
    <row r="84" spans="2:7" ht="12.75">
      <c r="B84" s="44"/>
      <c r="C84" s="44"/>
      <c r="D84" s="44"/>
      <c r="E84" s="44"/>
      <c r="F84" s="44"/>
      <c r="G84" s="44"/>
    </row>
    <row r="85" spans="2:7" ht="12.75">
      <c r="B85" s="44"/>
      <c r="C85" s="44"/>
      <c r="D85" s="44"/>
      <c r="E85" s="44"/>
      <c r="F85" s="44"/>
      <c r="G85" s="44"/>
    </row>
    <row r="86" spans="2:7" ht="12.75">
      <c r="B86" s="44"/>
      <c r="C86" s="44"/>
      <c r="D86" s="44"/>
      <c r="E86" s="44"/>
      <c r="F86" s="44"/>
      <c r="G86" s="44"/>
    </row>
    <row r="87" spans="2:7" ht="12.75">
      <c r="B87" s="44"/>
      <c r="C87" s="44"/>
      <c r="D87" s="44"/>
      <c r="E87" s="44"/>
      <c r="F87" s="44"/>
      <c r="G87" s="44"/>
    </row>
    <row r="88" spans="2:7" ht="12.75">
      <c r="B88" s="44"/>
      <c r="C88" s="44"/>
      <c r="D88" s="44"/>
      <c r="E88" s="44"/>
      <c r="F88" s="44"/>
      <c r="G88" s="44"/>
    </row>
    <row r="89" spans="2:7" ht="12.75">
      <c r="B89" s="44"/>
      <c r="C89" s="44"/>
      <c r="D89" s="44"/>
      <c r="E89" s="44"/>
      <c r="F89" s="44"/>
      <c r="G89" s="44"/>
    </row>
    <row r="90" spans="2:7" ht="12.75">
      <c r="B90" s="44"/>
      <c r="C90" s="44"/>
      <c r="D90" s="44"/>
      <c r="E90" s="44"/>
      <c r="F90" s="44"/>
      <c r="G90" s="44"/>
    </row>
    <row r="91" spans="2:7" ht="12.75">
      <c r="B91" s="44"/>
      <c r="C91" s="44"/>
      <c r="D91" s="44"/>
      <c r="E91" s="44"/>
      <c r="F91" s="44"/>
      <c r="G91" s="44"/>
    </row>
    <row r="92" spans="2:7" ht="12.75">
      <c r="B92" s="44"/>
      <c r="C92" s="44"/>
      <c r="D92" s="44"/>
      <c r="E92" s="44"/>
      <c r="F92" s="44"/>
      <c r="G92" s="44"/>
    </row>
    <row r="93" spans="2:7" ht="12.75">
      <c r="B93" s="44"/>
      <c r="C93" s="44"/>
      <c r="D93" s="44"/>
      <c r="E93" s="44"/>
      <c r="F93" s="44"/>
      <c r="G93" s="44"/>
    </row>
    <row r="94" spans="2:7" ht="12.75">
      <c r="B94" s="44"/>
      <c r="C94" s="44"/>
      <c r="D94" s="44"/>
      <c r="E94" s="44"/>
      <c r="F94" s="44"/>
      <c r="G94" s="44"/>
    </row>
    <row r="95" spans="2:7" ht="12.75">
      <c r="B95" s="44"/>
      <c r="C95" s="44"/>
      <c r="D95" s="44"/>
      <c r="E95" s="44"/>
      <c r="F95" s="44"/>
      <c r="G95" s="44"/>
    </row>
    <row r="96" spans="2:7" ht="12.75">
      <c r="B96" s="44"/>
      <c r="C96" s="44"/>
      <c r="D96" s="44"/>
      <c r="E96" s="44"/>
      <c r="F96" s="44"/>
      <c r="G96" s="44"/>
    </row>
    <row r="97" spans="2:7" ht="12.75">
      <c r="B97" s="44"/>
      <c r="C97" s="44"/>
      <c r="D97" s="44"/>
      <c r="E97" s="44"/>
      <c r="F97" s="44"/>
      <c r="G97" s="44"/>
    </row>
    <row r="98" spans="2:7" ht="12.75">
      <c r="B98" s="44"/>
      <c r="C98" s="44"/>
      <c r="D98" s="44"/>
      <c r="E98" s="44"/>
      <c r="F98" s="44"/>
      <c r="G98" s="44"/>
    </row>
    <row r="99" spans="2:7" ht="12.75">
      <c r="B99" s="44"/>
      <c r="C99" s="44"/>
      <c r="D99" s="44"/>
      <c r="E99" s="44"/>
      <c r="F99" s="44"/>
      <c r="G99" s="44"/>
    </row>
    <row r="100" spans="2:7" ht="12.75">
      <c r="B100" s="44"/>
      <c r="C100" s="44"/>
      <c r="D100" s="44"/>
      <c r="E100" s="44"/>
      <c r="F100" s="44"/>
      <c r="G100" s="44"/>
    </row>
    <row r="101" spans="2:7" ht="12.75">
      <c r="B101" s="44"/>
      <c r="C101" s="44"/>
      <c r="D101" s="44"/>
      <c r="E101" s="44"/>
      <c r="F101" s="44"/>
      <c r="G101" s="44"/>
    </row>
    <row r="102" spans="2:7" ht="12.75">
      <c r="B102" s="44"/>
      <c r="C102" s="44"/>
      <c r="D102" s="44"/>
      <c r="E102" s="44"/>
      <c r="F102" s="44"/>
      <c r="G102" s="44"/>
    </row>
    <row r="103" spans="2:7" ht="12.75">
      <c r="B103" s="44"/>
      <c r="C103" s="44"/>
      <c r="D103" s="44"/>
      <c r="E103" s="44"/>
      <c r="F103" s="44"/>
      <c r="G103" s="44"/>
    </row>
    <row r="104" spans="2:7" ht="12.75">
      <c r="B104" s="44"/>
      <c r="C104" s="44"/>
      <c r="D104" s="44"/>
      <c r="E104" s="44"/>
      <c r="F104" s="44"/>
      <c r="G104" s="44"/>
    </row>
    <row r="105" spans="2:7" ht="12.75">
      <c r="B105" s="44"/>
      <c r="C105" s="44"/>
      <c r="D105" s="44"/>
      <c r="E105" s="44"/>
      <c r="F105" s="44"/>
      <c r="G105" s="44"/>
    </row>
    <row r="106" spans="2:7" ht="12.75">
      <c r="B106" s="44"/>
      <c r="C106" s="44"/>
      <c r="D106" s="44"/>
      <c r="E106" s="44"/>
      <c r="F106" s="44"/>
      <c r="G106" s="44"/>
    </row>
    <row r="107" spans="2:7" ht="12.75">
      <c r="B107" s="44"/>
      <c r="C107" s="44"/>
      <c r="D107" s="44"/>
      <c r="E107" s="44"/>
      <c r="F107" s="44"/>
      <c r="G107" s="44"/>
    </row>
    <row r="108" spans="2:7" ht="12.75">
      <c r="B108" s="44"/>
      <c r="C108" s="44"/>
      <c r="D108" s="44"/>
      <c r="E108" s="44"/>
      <c r="F108" s="44"/>
      <c r="G108" s="44"/>
    </row>
    <row r="109" spans="2:7" ht="12.75">
      <c r="B109" s="44"/>
      <c r="C109" s="44"/>
      <c r="D109" s="44"/>
      <c r="E109" s="44"/>
      <c r="F109" s="44"/>
      <c r="G109" s="44"/>
    </row>
    <row r="110" spans="2:7" ht="12.75">
      <c r="B110" s="44"/>
      <c r="C110" s="44"/>
      <c r="D110" s="44"/>
      <c r="E110" s="44"/>
      <c r="F110" s="44"/>
      <c r="G110" s="44"/>
    </row>
    <row r="111" spans="2:7" ht="12.75">
      <c r="B111" s="44"/>
      <c r="C111" s="44"/>
      <c r="D111" s="44"/>
      <c r="E111" s="44"/>
      <c r="F111" s="44"/>
      <c r="G111" s="44"/>
    </row>
    <row r="112" spans="2:7" ht="12.75">
      <c r="B112" s="44"/>
      <c r="C112" s="44"/>
      <c r="D112" s="44"/>
      <c r="E112" s="44"/>
      <c r="F112" s="44"/>
      <c r="G112" s="44"/>
    </row>
    <row r="113" spans="2:7" ht="12.75">
      <c r="B113" s="44"/>
      <c r="C113" s="44"/>
      <c r="D113" s="44"/>
      <c r="E113" s="44"/>
      <c r="F113" s="44"/>
      <c r="G113" s="44"/>
    </row>
    <row r="114" spans="2:7" ht="12.75">
      <c r="B114" s="44"/>
      <c r="C114" s="44"/>
      <c r="D114" s="44"/>
      <c r="E114" s="44"/>
      <c r="F114" s="44"/>
      <c r="G114" s="44"/>
    </row>
    <row r="115" spans="2:7" ht="12.75">
      <c r="B115" s="44"/>
      <c r="C115" s="44"/>
      <c r="D115" s="44"/>
      <c r="E115" s="44"/>
      <c r="F115" s="44"/>
      <c r="G115" s="44"/>
    </row>
    <row r="116" spans="2:7" ht="12.75">
      <c r="B116" s="44"/>
      <c r="C116" s="44"/>
      <c r="D116" s="44"/>
      <c r="E116" s="44"/>
      <c r="F116" s="44"/>
      <c r="G116" s="44"/>
    </row>
    <row r="117" spans="2:7" ht="12.75">
      <c r="B117" s="44"/>
      <c r="C117" s="44"/>
      <c r="D117" s="44"/>
      <c r="E117" s="44"/>
      <c r="F117" s="44"/>
      <c r="G117" s="44"/>
    </row>
    <row r="118" spans="2:7" ht="12.75">
      <c r="B118" s="44"/>
      <c r="C118" s="44"/>
      <c r="D118" s="44"/>
      <c r="E118" s="44"/>
      <c r="F118" s="44"/>
      <c r="G118" s="44"/>
    </row>
    <row r="119" spans="2:7" ht="12.75">
      <c r="B119" s="44"/>
      <c r="C119" s="44"/>
      <c r="D119" s="44"/>
      <c r="E119" s="44"/>
      <c r="F119" s="44"/>
      <c r="G119" s="44"/>
    </row>
    <row r="120" spans="2:7" ht="12.75">
      <c r="B120" s="44"/>
      <c r="C120" s="44"/>
      <c r="D120" s="44"/>
      <c r="E120" s="44"/>
      <c r="F120" s="44"/>
      <c r="G120" s="44"/>
    </row>
    <row r="121" spans="2:7" ht="12.75">
      <c r="B121" s="44"/>
      <c r="C121" s="44"/>
      <c r="D121" s="44"/>
      <c r="E121" s="44"/>
      <c r="F121" s="44"/>
      <c r="G121" s="44"/>
    </row>
  </sheetData>
  <sheetProtection/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26"/>
  <sheetViews>
    <sheetView tabSelected="1" zoomScalePageLayoutView="0" workbookViewId="0" topLeftCell="A1">
      <selection activeCell="R31" sqref="R31"/>
    </sheetView>
  </sheetViews>
  <sheetFormatPr defaultColWidth="9.140625" defaultRowHeight="12.75"/>
  <cols>
    <col min="1" max="1" width="11.57421875" style="3" customWidth="1"/>
    <col min="2" max="2" width="11.421875" style="36" customWidth="1"/>
    <col min="3" max="12" width="4.8515625" style="36" customWidth="1"/>
    <col min="13" max="13" width="6.57421875" style="36" customWidth="1"/>
    <col min="14" max="14" width="8.28125" style="36" customWidth="1"/>
    <col min="15" max="15" width="8.00390625" style="3" customWidth="1"/>
    <col min="16" max="16" width="7.8515625" style="3" customWidth="1"/>
    <col min="17" max="17" width="8.140625" style="3" customWidth="1"/>
    <col min="18" max="16384" width="9.140625" style="3" customWidth="1"/>
  </cols>
  <sheetData>
    <row r="1" ht="12.75">
      <c r="A1" s="5" t="s">
        <v>52</v>
      </c>
    </row>
    <row r="2" ht="12.75"/>
    <row r="3" spans="1:2" ht="12.75">
      <c r="A3" s="3" t="s">
        <v>3</v>
      </c>
      <c r="B3" s="34">
        <v>2000</v>
      </c>
    </row>
    <row r="4" spans="1:2" ht="12.75">
      <c r="A4" s="3" t="s">
        <v>6</v>
      </c>
      <c r="B4" s="35">
        <v>0.08</v>
      </c>
    </row>
    <row r="5" spans="1:2" ht="12.75">
      <c r="A5" s="3" t="s">
        <v>5</v>
      </c>
      <c r="B5" s="35">
        <v>0.28</v>
      </c>
    </row>
    <row r="6" spans="1:14" s="2" customFormat="1" ht="13.5">
      <c r="A6" s="3" t="s">
        <v>14</v>
      </c>
      <c r="B6" s="34">
        <v>10</v>
      </c>
      <c r="C6" s="34"/>
      <c r="D6" s="34"/>
      <c r="E6" s="34"/>
      <c r="F6" s="34"/>
      <c r="G6" s="34"/>
      <c r="H6" s="34"/>
      <c r="I6" s="34"/>
      <c r="J6" s="34"/>
      <c r="K6" s="34"/>
      <c r="L6" s="34"/>
      <c r="M6" s="36"/>
      <c r="N6" s="36"/>
    </row>
    <row r="7" spans="1:14" s="2" customFormat="1" ht="13.5">
      <c r="A7" s="3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6"/>
      <c r="N7" s="36"/>
    </row>
    <row r="8" spans="1:14" s="2" customFormat="1" ht="13.5">
      <c r="A8" s="3" t="s">
        <v>22</v>
      </c>
      <c r="B8" s="36"/>
      <c r="C8" s="36"/>
      <c r="D8" s="36"/>
      <c r="E8" s="36"/>
      <c r="F8" s="36"/>
      <c r="G8" s="36"/>
      <c r="H8" s="33"/>
      <c r="I8" s="34"/>
      <c r="J8" s="34"/>
      <c r="K8" s="34"/>
      <c r="L8" s="34"/>
      <c r="M8" s="36"/>
      <c r="N8" s="36" t="s">
        <v>15</v>
      </c>
    </row>
    <row r="9" spans="1:21" s="10" customFormat="1" ht="12.75">
      <c r="A9" s="12"/>
      <c r="B9" s="37">
        <v>0</v>
      </c>
      <c r="C9" s="37">
        <v>1</v>
      </c>
      <c r="D9" s="37">
        <v>2</v>
      </c>
      <c r="E9" s="37">
        <v>3</v>
      </c>
      <c r="F9" s="37">
        <v>4</v>
      </c>
      <c r="G9" s="37">
        <v>5</v>
      </c>
      <c r="H9" s="37">
        <v>6</v>
      </c>
      <c r="I9" s="37">
        <v>7</v>
      </c>
      <c r="J9" s="37">
        <v>8</v>
      </c>
      <c r="K9" s="37">
        <v>9</v>
      </c>
      <c r="L9" s="37">
        <v>10</v>
      </c>
      <c r="M9" s="37" t="s">
        <v>21</v>
      </c>
      <c r="N9" s="37" t="s">
        <v>2</v>
      </c>
      <c r="O9" s="6"/>
      <c r="P9" s="6"/>
      <c r="Q9" s="6"/>
      <c r="R9" s="6"/>
      <c r="S9" s="6"/>
      <c r="T9" s="6"/>
      <c r="U9" s="6"/>
    </row>
    <row r="10" spans="1:14" s="2" customFormat="1" ht="13.5">
      <c r="A10" s="3" t="s">
        <v>7</v>
      </c>
      <c r="B10" s="48">
        <f>B3</f>
        <v>2000</v>
      </c>
      <c r="C10" s="48"/>
      <c r="D10" s="48"/>
      <c r="E10" s="48"/>
      <c r="F10" s="48"/>
      <c r="G10" s="48"/>
      <c r="H10" s="33"/>
      <c r="I10" s="34"/>
      <c r="J10" s="34"/>
      <c r="K10" s="34"/>
      <c r="L10" s="34"/>
      <c r="M10" s="36"/>
      <c r="N10" s="36"/>
    </row>
    <row r="11" spans="1:14" s="2" customFormat="1" ht="13.5">
      <c r="A11" s="3" t="s">
        <v>16</v>
      </c>
      <c r="B11" s="48"/>
      <c r="C11" s="48">
        <f>-PMT(B4,B6,B3)</f>
        <v>298.0589773941507</v>
      </c>
      <c r="D11" s="48">
        <f aca="true" t="shared" si="0" ref="D11:L11">C11</f>
        <v>298.0589773941507</v>
      </c>
      <c r="E11" s="48">
        <f t="shared" si="0"/>
        <v>298.0589773941507</v>
      </c>
      <c r="F11" s="48">
        <f t="shared" si="0"/>
        <v>298.0589773941507</v>
      </c>
      <c r="G11" s="48">
        <f t="shared" si="0"/>
        <v>298.0589773941507</v>
      </c>
      <c r="H11" s="48">
        <f t="shared" si="0"/>
        <v>298.0589773941507</v>
      </c>
      <c r="I11" s="48">
        <f t="shared" si="0"/>
        <v>298.0589773941507</v>
      </c>
      <c r="J11" s="48">
        <f t="shared" si="0"/>
        <v>298.0589773941507</v>
      </c>
      <c r="K11" s="48">
        <f t="shared" si="0"/>
        <v>298.0589773941507</v>
      </c>
      <c r="L11" s="48">
        <f t="shared" si="0"/>
        <v>298.0589773941507</v>
      </c>
      <c r="M11" s="36">
        <f>SUM(C11:L11)</f>
        <v>2980.5897739415063</v>
      </c>
      <c r="N11" s="36"/>
    </row>
    <row r="12" spans="1:14" s="2" customFormat="1" ht="13.5">
      <c r="A12" s="3" t="s">
        <v>8</v>
      </c>
      <c r="B12" s="48">
        <f>B10</f>
        <v>2000</v>
      </c>
      <c r="C12" s="48">
        <f aca="true" t="shared" si="1" ref="C12:L12">B12+C13</f>
        <v>1861.9410226058494</v>
      </c>
      <c r="D12" s="48">
        <f t="shared" si="1"/>
        <v>1712.8373270201666</v>
      </c>
      <c r="E12" s="48">
        <f t="shared" si="1"/>
        <v>1551.8053357876292</v>
      </c>
      <c r="F12" s="48">
        <f t="shared" si="1"/>
        <v>1377.890785256489</v>
      </c>
      <c r="G12" s="48">
        <f t="shared" si="1"/>
        <v>1190.0630706828574</v>
      </c>
      <c r="H12" s="48">
        <f t="shared" si="1"/>
        <v>987.2091389433353</v>
      </c>
      <c r="I12" s="48">
        <f t="shared" si="1"/>
        <v>768.1268926646515</v>
      </c>
      <c r="J12" s="48">
        <f t="shared" si="1"/>
        <v>531.5180666836728</v>
      </c>
      <c r="K12" s="48">
        <f t="shared" si="1"/>
        <v>275.9805346242159</v>
      </c>
      <c r="L12" s="48">
        <f t="shared" si="1"/>
        <v>2.5011104298755527E-12</v>
      </c>
      <c r="M12" s="36"/>
      <c r="N12" s="36"/>
    </row>
    <row r="13" spans="1:14" s="2" customFormat="1" ht="13.5">
      <c r="A13" s="3" t="s">
        <v>9</v>
      </c>
      <c r="B13" s="48"/>
      <c r="C13" s="48">
        <f aca="true" t="shared" si="2" ref="C13:L13">-C11-C14</f>
        <v>-138.0589773941507</v>
      </c>
      <c r="D13" s="48">
        <f t="shared" si="2"/>
        <v>-149.10369558568274</v>
      </c>
      <c r="E13" s="48">
        <f t="shared" si="2"/>
        <v>-161.03199123253737</v>
      </c>
      <c r="F13" s="48">
        <f t="shared" si="2"/>
        <v>-173.91455053114038</v>
      </c>
      <c r="G13" s="48">
        <f t="shared" si="2"/>
        <v>-187.82771457363157</v>
      </c>
      <c r="H13" s="48">
        <f t="shared" si="2"/>
        <v>-202.85393173952212</v>
      </c>
      <c r="I13" s="48">
        <f t="shared" si="2"/>
        <v>-219.08224627868387</v>
      </c>
      <c r="J13" s="48">
        <f t="shared" si="2"/>
        <v>-236.6088259809786</v>
      </c>
      <c r="K13" s="48">
        <f t="shared" si="2"/>
        <v>-255.53753205945688</v>
      </c>
      <c r="L13" s="48">
        <f t="shared" si="2"/>
        <v>-275.9805346242134</v>
      </c>
      <c r="M13" s="36">
        <f>SUM(C13:L13)</f>
        <v>-1999.9999999999977</v>
      </c>
      <c r="N13" s="36"/>
    </row>
    <row r="14" spans="1:14" s="2" customFormat="1" ht="13.5">
      <c r="A14" s="3" t="s">
        <v>10</v>
      </c>
      <c r="B14" s="48"/>
      <c r="C14" s="48">
        <f aca="true" t="shared" si="3" ref="C14:L14">-$B$4*B12</f>
        <v>-160</v>
      </c>
      <c r="D14" s="48">
        <f t="shared" si="3"/>
        <v>-148.95528180846796</v>
      </c>
      <c r="E14" s="48">
        <f t="shared" si="3"/>
        <v>-137.02698616161334</v>
      </c>
      <c r="F14" s="48">
        <f t="shared" si="3"/>
        <v>-124.14442686301034</v>
      </c>
      <c r="G14" s="48">
        <f t="shared" si="3"/>
        <v>-110.23126282051912</v>
      </c>
      <c r="H14" s="48">
        <f t="shared" si="3"/>
        <v>-95.20504565462859</v>
      </c>
      <c r="I14" s="48">
        <f t="shared" si="3"/>
        <v>-78.97673111546683</v>
      </c>
      <c r="J14" s="48">
        <f t="shared" si="3"/>
        <v>-61.450151413172115</v>
      </c>
      <c r="K14" s="48">
        <f t="shared" si="3"/>
        <v>-42.52144533469383</v>
      </c>
      <c r="L14" s="48">
        <f t="shared" si="3"/>
        <v>-22.078442769937276</v>
      </c>
      <c r="M14" s="36">
        <f>SUM(C14:L14)</f>
        <v>-980.5897739415093</v>
      </c>
      <c r="N14" s="36"/>
    </row>
    <row r="15" spans="1:18" s="2" customFormat="1" ht="13.5">
      <c r="A15" s="3" t="s">
        <v>1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36"/>
      <c r="N15" s="36"/>
      <c r="R15" s="2" t="s">
        <v>0</v>
      </c>
    </row>
    <row r="16" spans="1:14" s="2" customFormat="1" ht="13.5">
      <c r="A16" s="12" t="s">
        <v>11</v>
      </c>
      <c r="B16" s="49">
        <f>B10</f>
        <v>2000</v>
      </c>
      <c r="C16" s="49">
        <f aca="true" t="shared" si="4" ref="C16:L16">C13+C14</f>
        <v>-298.0589773941507</v>
      </c>
      <c r="D16" s="49">
        <f t="shared" si="4"/>
        <v>-298.0589773941507</v>
      </c>
      <c r="E16" s="49">
        <f t="shared" si="4"/>
        <v>-298.0589773941507</v>
      </c>
      <c r="F16" s="49">
        <f t="shared" si="4"/>
        <v>-298.0589773941507</v>
      </c>
      <c r="G16" s="49">
        <f t="shared" si="4"/>
        <v>-298.0589773941507</v>
      </c>
      <c r="H16" s="49">
        <f t="shared" si="4"/>
        <v>-298.0589773941507</v>
      </c>
      <c r="I16" s="49">
        <f t="shared" si="4"/>
        <v>-298.0589773941507</v>
      </c>
      <c r="J16" s="49">
        <f t="shared" si="4"/>
        <v>-298.0589773941507</v>
      </c>
      <c r="K16" s="49">
        <f t="shared" si="4"/>
        <v>-298.0589773941507</v>
      </c>
      <c r="L16" s="49">
        <f t="shared" si="4"/>
        <v>-298.0589773941507</v>
      </c>
      <c r="M16" s="37">
        <f>SUM(C16:L16)</f>
        <v>-2980.5897739415063</v>
      </c>
      <c r="N16" s="50">
        <f>IRR(B16:L16)</f>
        <v>0.08000000000000036</v>
      </c>
    </row>
    <row r="17" spans="1:14" s="2" customFormat="1" ht="13.5">
      <c r="A17" s="3" t="s">
        <v>12</v>
      </c>
      <c r="B17" s="48"/>
      <c r="C17" s="48">
        <f aca="true" t="shared" si="5" ref="C17:L17">-$B$5*C14</f>
        <v>44.800000000000004</v>
      </c>
      <c r="D17" s="48">
        <f t="shared" si="5"/>
        <v>41.70747890637103</v>
      </c>
      <c r="E17" s="48">
        <f t="shared" si="5"/>
        <v>38.36755612525174</v>
      </c>
      <c r="F17" s="48">
        <f t="shared" si="5"/>
        <v>34.7604395216429</v>
      </c>
      <c r="G17" s="48">
        <f t="shared" si="5"/>
        <v>30.864753589745355</v>
      </c>
      <c r="H17" s="48">
        <f t="shared" si="5"/>
        <v>26.657412783296007</v>
      </c>
      <c r="I17" s="48">
        <f t="shared" si="5"/>
        <v>22.113484712330717</v>
      </c>
      <c r="J17" s="48">
        <f t="shared" si="5"/>
        <v>17.206042395688193</v>
      </c>
      <c r="K17" s="48">
        <f t="shared" si="5"/>
        <v>11.906004693714273</v>
      </c>
      <c r="L17" s="48">
        <f t="shared" si="5"/>
        <v>6.181963975582438</v>
      </c>
      <c r="M17" s="36">
        <f>SUM(C17:L17)</f>
        <v>274.56513670362267</v>
      </c>
      <c r="N17" s="51"/>
    </row>
    <row r="18" spans="1:14" s="2" customFormat="1" ht="13.5">
      <c r="A18" s="3" t="s">
        <v>1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36"/>
      <c r="N18" s="51"/>
    </row>
    <row r="19" spans="1:14" s="2" customFormat="1" ht="14.25" thickBot="1">
      <c r="A19" s="11" t="s">
        <v>13</v>
      </c>
      <c r="B19" s="52">
        <f aca="true" t="shared" si="6" ref="B19:G19">B16+B17</f>
        <v>2000</v>
      </c>
      <c r="C19" s="52">
        <f t="shared" si="6"/>
        <v>-253.2589773941507</v>
      </c>
      <c r="D19" s="52">
        <f t="shared" si="6"/>
        <v>-256.3514984877797</v>
      </c>
      <c r="E19" s="52">
        <f t="shared" si="6"/>
        <v>-259.691421268899</v>
      </c>
      <c r="F19" s="52">
        <f t="shared" si="6"/>
        <v>-263.2985378725078</v>
      </c>
      <c r="G19" s="52">
        <f t="shared" si="6"/>
        <v>-267.19422380440534</v>
      </c>
      <c r="H19" s="52">
        <f>H16+H17</f>
        <v>-271.4015646108547</v>
      </c>
      <c r="I19" s="52">
        <f>I16+I17</f>
        <v>-275.94549268182</v>
      </c>
      <c r="J19" s="52">
        <f>J16+J17</f>
        <v>-280.8529349984625</v>
      </c>
      <c r="K19" s="52">
        <f>K16+K17</f>
        <v>-286.1529727004364</v>
      </c>
      <c r="L19" s="52">
        <f>L16+L17</f>
        <v>-291.87701341856825</v>
      </c>
      <c r="M19" s="53">
        <f>SUM(C19:L19)</f>
        <v>-2706.0246372378842</v>
      </c>
      <c r="N19" s="54">
        <f>IRR(B19:L19)</f>
        <v>0.057599999999999776</v>
      </c>
    </row>
    <row r="20" spans="2:14" s="2" customFormat="1" ht="14.25" thickTop="1"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6"/>
      <c r="N20" s="36"/>
    </row>
    <row r="21" spans="1:14" s="2" customFormat="1" ht="13.5">
      <c r="A21" s="3" t="s">
        <v>23</v>
      </c>
      <c r="B21" s="36"/>
      <c r="C21" s="36"/>
      <c r="D21" s="36"/>
      <c r="E21" s="36"/>
      <c r="F21" s="36"/>
      <c r="G21" s="36"/>
      <c r="H21" s="33"/>
      <c r="I21" s="34"/>
      <c r="J21" s="34"/>
      <c r="K21" s="34"/>
      <c r="L21" s="34"/>
      <c r="M21" s="36"/>
      <c r="N21" s="36" t="s">
        <v>15</v>
      </c>
    </row>
    <row r="22" spans="1:14" ht="12.75">
      <c r="A22" s="12"/>
      <c r="B22" s="37">
        <v>0</v>
      </c>
      <c r="C22" s="37">
        <v>1</v>
      </c>
      <c r="D22" s="37">
        <v>2</v>
      </c>
      <c r="E22" s="37">
        <v>3</v>
      </c>
      <c r="F22" s="37">
        <v>4</v>
      </c>
      <c r="G22" s="37">
        <v>5</v>
      </c>
      <c r="H22" s="37">
        <v>6</v>
      </c>
      <c r="I22" s="37">
        <v>7</v>
      </c>
      <c r="J22" s="37">
        <v>8</v>
      </c>
      <c r="K22" s="37">
        <v>9</v>
      </c>
      <c r="L22" s="37">
        <v>10</v>
      </c>
      <c r="M22" s="37" t="s">
        <v>21</v>
      </c>
      <c r="N22" s="37" t="s">
        <v>2</v>
      </c>
    </row>
    <row r="23" spans="1:12" ht="13.5">
      <c r="A23" s="3" t="s">
        <v>7</v>
      </c>
      <c r="B23" s="48">
        <f>B3</f>
        <v>2000</v>
      </c>
      <c r="C23" s="48"/>
      <c r="D23" s="48"/>
      <c r="E23" s="48"/>
      <c r="F23" s="48"/>
      <c r="G23" s="48"/>
      <c r="H23" s="33"/>
      <c r="I23" s="34"/>
      <c r="J23" s="34"/>
      <c r="K23" s="34"/>
      <c r="L23" s="34"/>
    </row>
    <row r="24" spans="1:17" ht="12.75">
      <c r="A24" s="3" t="s">
        <v>8</v>
      </c>
      <c r="B24" s="48">
        <f>B23</f>
        <v>2000</v>
      </c>
      <c r="C24" s="48">
        <f aca="true" t="shared" si="7" ref="C24:L24">B24+C25</f>
        <v>1800</v>
      </c>
      <c r="D24" s="48">
        <f t="shared" si="7"/>
        <v>1600</v>
      </c>
      <c r="E24" s="48">
        <f t="shared" si="7"/>
        <v>1400</v>
      </c>
      <c r="F24" s="48">
        <f t="shared" si="7"/>
        <v>1200</v>
      </c>
      <c r="G24" s="48">
        <f t="shared" si="7"/>
        <v>1000</v>
      </c>
      <c r="H24" s="48">
        <f t="shared" si="7"/>
        <v>800</v>
      </c>
      <c r="I24" s="48">
        <f t="shared" si="7"/>
        <v>600</v>
      </c>
      <c r="J24" s="48">
        <f t="shared" si="7"/>
        <v>400</v>
      </c>
      <c r="K24" s="48">
        <f t="shared" si="7"/>
        <v>200</v>
      </c>
      <c r="L24" s="48">
        <f t="shared" si="7"/>
        <v>0</v>
      </c>
      <c r="Q24" t="s">
        <v>0</v>
      </c>
    </row>
    <row r="25" spans="1:14" ht="12.75">
      <c r="A25" s="3" t="s">
        <v>9</v>
      </c>
      <c r="B25" s="48"/>
      <c r="C25" s="48">
        <f>-B3/B6</f>
        <v>-200</v>
      </c>
      <c r="D25" s="48">
        <f>C25</f>
        <v>-200</v>
      </c>
      <c r="E25" s="48">
        <f aca="true" t="shared" si="8" ref="E25:L25">D25</f>
        <v>-200</v>
      </c>
      <c r="F25" s="48">
        <f t="shared" si="8"/>
        <v>-200</v>
      </c>
      <c r="G25" s="48">
        <f t="shared" si="8"/>
        <v>-200</v>
      </c>
      <c r="H25" s="48">
        <f t="shared" si="8"/>
        <v>-200</v>
      </c>
      <c r="I25" s="48">
        <f t="shared" si="8"/>
        <v>-200</v>
      </c>
      <c r="J25" s="48">
        <f t="shared" si="8"/>
        <v>-200</v>
      </c>
      <c r="K25" s="48">
        <f t="shared" si="8"/>
        <v>-200</v>
      </c>
      <c r="L25" s="48">
        <f t="shared" si="8"/>
        <v>-200</v>
      </c>
      <c r="M25" s="36">
        <f>SUM(C25:L25)</f>
        <v>-2000</v>
      </c>
      <c r="N25" s="36"/>
    </row>
    <row r="26" spans="1:14" ht="12.75">
      <c r="A26" s="3" t="s">
        <v>10</v>
      </c>
      <c r="B26" s="48"/>
      <c r="C26" s="48">
        <f aca="true" t="shared" si="9" ref="C26:L26">-$B$4*B24</f>
        <v>-160</v>
      </c>
      <c r="D26" s="48">
        <f t="shared" si="9"/>
        <v>-144</v>
      </c>
      <c r="E26" s="48">
        <f t="shared" si="9"/>
        <v>-128</v>
      </c>
      <c r="F26" s="48">
        <f t="shared" si="9"/>
        <v>-112</v>
      </c>
      <c r="G26" s="48">
        <f t="shared" si="9"/>
        <v>-96</v>
      </c>
      <c r="H26" s="48">
        <f t="shared" si="9"/>
        <v>-80</v>
      </c>
      <c r="I26" s="48">
        <f t="shared" si="9"/>
        <v>-64</v>
      </c>
      <c r="J26" s="48">
        <f t="shared" si="9"/>
        <v>-48</v>
      </c>
      <c r="K26" s="48">
        <f t="shared" si="9"/>
        <v>-32</v>
      </c>
      <c r="L26" s="48">
        <f t="shared" si="9"/>
        <v>-16</v>
      </c>
      <c r="M26" s="36">
        <f>SUM(C26:L26)</f>
        <v>-880</v>
      </c>
      <c r="N26" s="36"/>
    </row>
    <row r="27" spans="1:12" ht="12.75">
      <c r="A27" s="3" t="s">
        <v>1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</row>
    <row r="28" spans="1:14" ht="12.75">
      <c r="A28" s="12" t="s">
        <v>11</v>
      </c>
      <c r="B28" s="49">
        <f>B23</f>
        <v>2000</v>
      </c>
      <c r="C28" s="49">
        <f aca="true" t="shared" si="10" ref="C28:L28">C25+C26</f>
        <v>-360</v>
      </c>
      <c r="D28" s="49">
        <f t="shared" si="10"/>
        <v>-344</v>
      </c>
      <c r="E28" s="49">
        <f t="shared" si="10"/>
        <v>-328</v>
      </c>
      <c r="F28" s="49">
        <f t="shared" si="10"/>
        <v>-312</v>
      </c>
      <c r="G28" s="49">
        <f t="shared" si="10"/>
        <v>-296</v>
      </c>
      <c r="H28" s="49">
        <f t="shared" si="10"/>
        <v>-280</v>
      </c>
      <c r="I28" s="49">
        <f t="shared" si="10"/>
        <v>-264</v>
      </c>
      <c r="J28" s="49">
        <f t="shared" si="10"/>
        <v>-248</v>
      </c>
      <c r="K28" s="49">
        <f t="shared" si="10"/>
        <v>-232</v>
      </c>
      <c r="L28" s="49">
        <f t="shared" si="10"/>
        <v>-216</v>
      </c>
      <c r="M28" s="37">
        <f>SUM(C28:L28)</f>
        <v>-2880</v>
      </c>
      <c r="N28" s="50">
        <f>IRR(B28:L28)</f>
        <v>0.08000000000000021</v>
      </c>
    </row>
    <row r="29" spans="1:14" ht="12.75">
      <c r="A29" s="3" t="s">
        <v>12</v>
      </c>
      <c r="B29" s="48"/>
      <c r="C29" s="48">
        <f aca="true" t="shared" si="11" ref="C29:L29">-$B$5*C26</f>
        <v>44.800000000000004</v>
      </c>
      <c r="D29" s="48">
        <f t="shared" si="11"/>
        <v>40.32000000000001</v>
      </c>
      <c r="E29" s="48">
        <f t="shared" si="11"/>
        <v>35.84</v>
      </c>
      <c r="F29" s="48">
        <f t="shared" si="11"/>
        <v>31.360000000000003</v>
      </c>
      <c r="G29" s="48">
        <f t="shared" si="11"/>
        <v>26.880000000000003</v>
      </c>
      <c r="H29" s="48">
        <f t="shared" si="11"/>
        <v>22.400000000000002</v>
      </c>
      <c r="I29" s="48">
        <f t="shared" si="11"/>
        <v>17.92</v>
      </c>
      <c r="J29" s="48">
        <f t="shared" si="11"/>
        <v>13.440000000000001</v>
      </c>
      <c r="K29" s="48">
        <f t="shared" si="11"/>
        <v>8.96</v>
      </c>
      <c r="L29" s="48">
        <f t="shared" si="11"/>
        <v>4.48</v>
      </c>
      <c r="M29" s="36">
        <f>SUM(C29:L29)</f>
        <v>246.40000000000003</v>
      </c>
      <c r="N29" s="51"/>
    </row>
    <row r="30" spans="1:14" ht="12.75">
      <c r="A30" s="3" t="s">
        <v>1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N30" s="51"/>
    </row>
    <row r="31" spans="1:14" ht="13.5" thickBot="1">
      <c r="A31" s="11" t="s">
        <v>13</v>
      </c>
      <c r="B31" s="52">
        <f aca="true" t="shared" si="12" ref="B31:L31">B28+B29</f>
        <v>2000</v>
      </c>
      <c r="C31" s="52">
        <f t="shared" si="12"/>
        <v>-315.2</v>
      </c>
      <c r="D31" s="52">
        <f t="shared" si="12"/>
        <v>-303.68</v>
      </c>
      <c r="E31" s="52">
        <f t="shared" si="12"/>
        <v>-292.15999999999997</v>
      </c>
      <c r="F31" s="52">
        <f t="shared" si="12"/>
        <v>-280.64</v>
      </c>
      <c r="G31" s="52">
        <f t="shared" si="12"/>
        <v>-269.12</v>
      </c>
      <c r="H31" s="52">
        <f t="shared" si="12"/>
        <v>-257.6</v>
      </c>
      <c r="I31" s="52">
        <f t="shared" si="12"/>
        <v>-246.07999999999998</v>
      </c>
      <c r="J31" s="52">
        <f t="shared" si="12"/>
        <v>-234.56</v>
      </c>
      <c r="K31" s="52">
        <f t="shared" si="12"/>
        <v>-223.04</v>
      </c>
      <c r="L31" s="52">
        <f t="shared" si="12"/>
        <v>-211.52</v>
      </c>
      <c r="M31" s="53">
        <f>SUM(C31:L31)</f>
        <v>-2633.5999999999995</v>
      </c>
      <c r="N31" s="54">
        <f>IRR(B31:L31)</f>
        <v>0.05760000000714537</v>
      </c>
    </row>
    <row r="32" spans="2:14" ht="13.5" thickTop="1">
      <c r="B32" s="44"/>
      <c r="C32" s="44"/>
      <c r="D32" s="44"/>
      <c r="E32" s="44"/>
      <c r="F32" s="44"/>
      <c r="G32" s="44"/>
      <c r="H32" s="44"/>
      <c r="I32" s="44"/>
      <c r="J32" s="44" t="s">
        <v>0</v>
      </c>
      <c r="K32" s="44"/>
      <c r="L32" s="44"/>
      <c r="M32" s="45"/>
      <c r="N32" s="45"/>
    </row>
    <row r="33" spans="2:14" ht="12.75">
      <c r="B33" s="61"/>
      <c r="C33" s="37">
        <v>1</v>
      </c>
      <c r="D33" s="37">
        <v>2</v>
      </c>
      <c r="E33" s="37">
        <v>3</v>
      </c>
      <c r="F33" s="37">
        <v>4</v>
      </c>
      <c r="G33" s="37">
        <v>5</v>
      </c>
      <c r="H33" s="37">
        <v>6</v>
      </c>
      <c r="I33" s="37">
        <v>7</v>
      </c>
      <c r="J33" s="37">
        <v>8</v>
      </c>
      <c r="K33" s="37">
        <v>9</v>
      </c>
      <c r="L33" s="37">
        <v>10</v>
      </c>
      <c r="M33" s="37" t="s">
        <v>21</v>
      </c>
      <c r="N33" s="45"/>
    </row>
    <row r="34" spans="1:14" ht="12.75">
      <c r="A34" s="3"/>
      <c r="B34" s="70" t="s">
        <v>9</v>
      </c>
      <c r="C34" s="55" t="s">
        <v>0</v>
      </c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45"/>
    </row>
    <row r="35" spans="1:15" ht="12.75">
      <c r="A35" s="3"/>
      <c r="B35" s="15" t="s">
        <v>24</v>
      </c>
      <c r="C35" s="36">
        <f>-C25</f>
        <v>200</v>
      </c>
      <c r="D35" s="36">
        <f aca="true" t="shared" si="13" ref="D35:M35">-D25</f>
        <v>200</v>
      </c>
      <c r="E35" s="36">
        <f t="shared" si="13"/>
        <v>200</v>
      </c>
      <c r="F35" s="36">
        <f t="shared" si="13"/>
        <v>200</v>
      </c>
      <c r="G35" s="36">
        <f t="shared" si="13"/>
        <v>200</v>
      </c>
      <c r="H35" s="36">
        <f t="shared" si="13"/>
        <v>200</v>
      </c>
      <c r="I35" s="36">
        <f t="shared" si="13"/>
        <v>200</v>
      </c>
      <c r="J35" s="36">
        <f t="shared" si="13"/>
        <v>200</v>
      </c>
      <c r="K35" s="36">
        <f t="shared" si="13"/>
        <v>200</v>
      </c>
      <c r="L35" s="36">
        <f t="shared" si="13"/>
        <v>200</v>
      </c>
      <c r="M35" s="36">
        <f t="shared" si="13"/>
        <v>2000</v>
      </c>
      <c r="N35" s="45"/>
      <c r="O35" s="28"/>
    </row>
    <row r="36" spans="1:14" ht="12.75">
      <c r="A36" s="3"/>
      <c r="B36" s="16" t="s">
        <v>25</v>
      </c>
      <c r="C36" s="37">
        <f>-C13:M13</f>
        <v>138.0589773941507</v>
      </c>
      <c r="D36" s="37">
        <f aca="true" t="shared" si="14" ref="D36:M36">-D13:N13</f>
        <v>149.10369558568274</v>
      </c>
      <c r="E36" s="37">
        <f t="shared" si="14"/>
        <v>161.03199123253737</v>
      </c>
      <c r="F36" s="37">
        <f t="shared" si="14"/>
        <v>173.91455053114038</v>
      </c>
      <c r="G36" s="37">
        <f t="shared" si="14"/>
        <v>187.82771457363157</v>
      </c>
      <c r="H36" s="37">
        <f t="shared" si="14"/>
        <v>202.85393173952212</v>
      </c>
      <c r="I36" s="37">
        <f t="shared" si="14"/>
        <v>219.08224627868387</v>
      </c>
      <c r="J36" s="37">
        <f t="shared" si="14"/>
        <v>236.6088259809786</v>
      </c>
      <c r="K36" s="37">
        <f t="shared" si="14"/>
        <v>255.53753205945688</v>
      </c>
      <c r="L36" s="37">
        <f t="shared" si="14"/>
        <v>275.9805346242134</v>
      </c>
      <c r="M36" s="37">
        <f t="shared" si="14"/>
        <v>1999.9999999999977</v>
      </c>
      <c r="N36" s="45"/>
    </row>
    <row r="37" spans="2:14" ht="12.75">
      <c r="B37" s="71"/>
      <c r="N37" s="45"/>
    </row>
    <row r="38" spans="1:14" ht="12.75">
      <c r="A38" s="3"/>
      <c r="B38" s="70" t="s">
        <v>10</v>
      </c>
      <c r="N38" s="45"/>
    </row>
    <row r="39" spans="1:14" ht="12.75">
      <c r="A39" s="3"/>
      <c r="B39" s="15" t="s">
        <v>24</v>
      </c>
      <c r="C39" s="36">
        <f>-C26</f>
        <v>160</v>
      </c>
      <c r="D39" s="36">
        <f aca="true" t="shared" si="15" ref="D39:M39">-D26</f>
        <v>144</v>
      </c>
      <c r="E39" s="36">
        <f t="shared" si="15"/>
        <v>128</v>
      </c>
      <c r="F39" s="36">
        <f t="shared" si="15"/>
        <v>112</v>
      </c>
      <c r="G39" s="36">
        <f t="shared" si="15"/>
        <v>96</v>
      </c>
      <c r="H39" s="36">
        <f t="shared" si="15"/>
        <v>80</v>
      </c>
      <c r="I39" s="36">
        <f t="shared" si="15"/>
        <v>64</v>
      </c>
      <c r="J39" s="36">
        <f t="shared" si="15"/>
        <v>48</v>
      </c>
      <c r="K39" s="36">
        <f t="shared" si="15"/>
        <v>32</v>
      </c>
      <c r="L39" s="36">
        <f t="shared" si="15"/>
        <v>16</v>
      </c>
      <c r="M39" s="36">
        <f t="shared" si="15"/>
        <v>880</v>
      </c>
      <c r="N39" s="45"/>
    </row>
    <row r="40" spans="1:14" ht="13.5" thickBot="1">
      <c r="A40" s="3"/>
      <c r="B40" s="17" t="s">
        <v>25</v>
      </c>
      <c r="C40" s="53">
        <f>-C14</f>
        <v>160</v>
      </c>
      <c r="D40" s="53">
        <f aca="true" t="shared" si="16" ref="D40:M40">-D14</f>
        <v>148.95528180846796</v>
      </c>
      <c r="E40" s="53">
        <f t="shared" si="16"/>
        <v>137.02698616161334</v>
      </c>
      <c r="F40" s="53">
        <f t="shared" si="16"/>
        <v>124.14442686301034</v>
      </c>
      <c r="G40" s="53">
        <f t="shared" si="16"/>
        <v>110.23126282051912</v>
      </c>
      <c r="H40" s="53">
        <f t="shared" si="16"/>
        <v>95.20504565462859</v>
      </c>
      <c r="I40" s="53">
        <f t="shared" si="16"/>
        <v>78.97673111546683</v>
      </c>
      <c r="J40" s="53">
        <f t="shared" si="16"/>
        <v>61.450151413172115</v>
      </c>
      <c r="K40" s="53">
        <f t="shared" si="16"/>
        <v>42.52144533469383</v>
      </c>
      <c r="L40" s="53">
        <f t="shared" si="16"/>
        <v>22.078442769937276</v>
      </c>
      <c r="M40" s="53">
        <f t="shared" si="16"/>
        <v>980.5897739415093</v>
      </c>
      <c r="N40" s="45"/>
    </row>
    <row r="41" spans="2:14" ht="13.5" thickTop="1"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5"/>
      <c r="N41" s="45"/>
    </row>
    <row r="42" spans="2:16" ht="12.75"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5"/>
      <c r="N42" s="45"/>
      <c r="P42" t="s">
        <v>0</v>
      </c>
    </row>
    <row r="43" spans="2:14" ht="12.75">
      <c r="B43" s="44"/>
      <c r="C43" s="44"/>
      <c r="D43" s="44"/>
      <c r="E43" s="44"/>
      <c r="F43" s="44" t="s">
        <v>0</v>
      </c>
      <c r="G43" s="44"/>
      <c r="H43" s="44"/>
      <c r="I43" s="44"/>
      <c r="J43" s="44"/>
      <c r="K43" s="44"/>
      <c r="L43" s="44"/>
      <c r="M43" s="45"/>
      <c r="N43" s="45"/>
    </row>
    <row r="44" spans="2:14" ht="12.75">
      <c r="B44" s="44"/>
      <c r="C44" s="44"/>
      <c r="D44" s="44"/>
      <c r="E44" s="44"/>
      <c r="F44" s="44" t="s">
        <v>0</v>
      </c>
      <c r="G44" s="44"/>
      <c r="H44" s="44"/>
      <c r="I44" s="44"/>
      <c r="J44" s="44"/>
      <c r="K44" s="44"/>
      <c r="L44" s="44"/>
      <c r="M44" s="45"/>
      <c r="N44" s="45"/>
    </row>
    <row r="45" spans="2:14" ht="12.75"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5"/>
      <c r="N45" s="45"/>
    </row>
    <row r="46" spans="2:14" ht="12.75"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5"/>
      <c r="N46" s="45"/>
    </row>
    <row r="47" spans="2:14" ht="12.75"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5"/>
      <c r="N47" s="45"/>
    </row>
    <row r="48" spans="2:14" ht="12.75"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5"/>
      <c r="N48" s="45"/>
    </row>
    <row r="49" spans="2:14" ht="12.75"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5"/>
      <c r="N49" s="45"/>
    </row>
    <row r="50" spans="2:14" ht="12.75"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5"/>
      <c r="N50" s="45"/>
    </row>
    <row r="51" spans="2:14" ht="12.75"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5"/>
      <c r="N51" s="45"/>
    </row>
    <row r="52" spans="2:14" ht="12.75"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5"/>
      <c r="N52" s="45"/>
    </row>
    <row r="53" spans="2:14" ht="12.75"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5"/>
      <c r="N53" s="45"/>
    </row>
    <row r="54" spans="2:14" ht="12.75"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5"/>
      <c r="N54" s="45"/>
    </row>
    <row r="55" spans="2:14" ht="12.75"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5"/>
      <c r="N55" s="45"/>
    </row>
    <row r="56" spans="2:14" ht="12.75"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5"/>
      <c r="N56" s="45"/>
    </row>
    <row r="57" spans="2:14" ht="12.75"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5"/>
      <c r="N57" s="45"/>
    </row>
    <row r="58" spans="2:14" ht="12.75"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5"/>
      <c r="N58" s="45"/>
    </row>
    <row r="59" spans="2:14" ht="12.75"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5"/>
      <c r="N59" s="45"/>
    </row>
    <row r="60" spans="2:14" ht="12.75"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5"/>
      <c r="N60" s="45"/>
    </row>
    <row r="61" spans="2:14" ht="12.75"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5"/>
      <c r="N61" s="45"/>
    </row>
    <row r="62" spans="2:14" ht="12.75"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5"/>
      <c r="N62" s="45"/>
    </row>
    <row r="63" spans="2:14" ht="12.75"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5"/>
      <c r="N63" s="45"/>
    </row>
    <row r="64" spans="2:14" ht="12.75"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5"/>
      <c r="N64" s="45"/>
    </row>
    <row r="65" spans="2:14" ht="12.75"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5"/>
      <c r="N65" s="45"/>
    </row>
    <row r="66" spans="2:14" ht="12.75"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5"/>
      <c r="N66" s="45"/>
    </row>
    <row r="67" spans="2:14" ht="12.75"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5"/>
      <c r="N67" s="45"/>
    </row>
    <row r="68" spans="2:14" ht="12.75"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5"/>
      <c r="N68" s="45"/>
    </row>
    <row r="69" spans="2:14" ht="12.75"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5"/>
      <c r="N69" s="45"/>
    </row>
    <row r="70" spans="2:14" ht="12.75"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5"/>
      <c r="N70" s="45"/>
    </row>
    <row r="71" spans="2:14" ht="12.75"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5"/>
      <c r="N71" s="45"/>
    </row>
    <row r="72" spans="2:14" ht="12.75"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5"/>
      <c r="N72" s="45"/>
    </row>
    <row r="73" spans="2:14" ht="12.75"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5"/>
      <c r="N73" s="45"/>
    </row>
    <row r="74" spans="2:14" ht="12.75"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5"/>
      <c r="N74" s="45"/>
    </row>
    <row r="75" spans="2:14" ht="12.75"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5"/>
      <c r="N75" s="45"/>
    </row>
    <row r="76" spans="2:14" ht="12.75"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5"/>
      <c r="N76" s="45"/>
    </row>
    <row r="77" spans="2:14" ht="12.75"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5"/>
      <c r="N77" s="45"/>
    </row>
    <row r="78" spans="2:14" ht="12.75"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5"/>
      <c r="N78" s="45"/>
    </row>
    <row r="79" spans="2:14" ht="12.75"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5"/>
      <c r="N79" s="45"/>
    </row>
    <row r="80" spans="2:14" ht="12.75"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5"/>
      <c r="N80" s="45"/>
    </row>
    <row r="81" spans="2:14" ht="12.75"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5"/>
      <c r="N81" s="45"/>
    </row>
    <row r="82" spans="2:14" ht="12.75"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5"/>
      <c r="N82" s="45"/>
    </row>
    <row r="83" spans="2:14" ht="12.75"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5"/>
      <c r="N83" s="45"/>
    </row>
    <row r="84" spans="2:14" ht="12.75"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5"/>
      <c r="N84" s="45"/>
    </row>
    <row r="85" spans="2:14" ht="12.75"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5"/>
      <c r="N85" s="45"/>
    </row>
    <row r="86" spans="2:14" ht="12.75"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5"/>
      <c r="N86" s="45"/>
    </row>
    <row r="87" spans="2:14" ht="12.75"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5"/>
      <c r="N87" s="45"/>
    </row>
    <row r="88" spans="2:14" ht="12.75"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5"/>
      <c r="N88" s="45"/>
    </row>
    <row r="89" spans="2:14" ht="12.75"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5"/>
      <c r="N89" s="45"/>
    </row>
    <row r="90" spans="2:14" ht="12.75"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5"/>
      <c r="N90" s="45"/>
    </row>
    <row r="91" spans="2:14" ht="12.75"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5"/>
      <c r="N91" s="45"/>
    </row>
    <row r="92" spans="2:14" ht="12.75"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5"/>
      <c r="N92" s="45"/>
    </row>
    <row r="93" spans="2:14" ht="12.75"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5"/>
      <c r="N93" s="45"/>
    </row>
    <row r="94" spans="2:14" ht="12.75"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5"/>
      <c r="N94" s="45"/>
    </row>
    <row r="95" spans="2:14" ht="12.75"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5"/>
      <c r="N95" s="45"/>
    </row>
    <row r="96" spans="2:14" ht="12.75"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5"/>
      <c r="N96" s="45"/>
    </row>
    <row r="97" spans="2:14" ht="12.75"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5"/>
      <c r="N97" s="45"/>
    </row>
    <row r="98" spans="2:14" ht="12.75"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5"/>
      <c r="N98" s="45"/>
    </row>
    <row r="99" spans="2:14" ht="12.75"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5"/>
      <c r="N99" s="45"/>
    </row>
    <row r="100" spans="2:14" ht="12.75"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5"/>
      <c r="N100" s="45"/>
    </row>
    <row r="101" spans="2:14" ht="12.75"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5"/>
      <c r="N101" s="45"/>
    </row>
    <row r="102" spans="2:14" ht="12.75"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5"/>
      <c r="N102" s="45"/>
    </row>
    <row r="103" spans="2:14" ht="12.75"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5"/>
      <c r="N103" s="45"/>
    </row>
    <row r="104" spans="2:14" ht="12.75"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5"/>
      <c r="N104" s="45"/>
    </row>
    <row r="105" spans="2:14" ht="12.75"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5"/>
      <c r="N105" s="45"/>
    </row>
    <row r="106" spans="2:14" ht="12.75">
      <c r="B106" s="44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5"/>
      <c r="N106" s="45"/>
    </row>
    <row r="107" spans="2:14" ht="12.75">
      <c r="B107" s="44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5"/>
      <c r="N107" s="45"/>
    </row>
    <row r="108" spans="2:14" ht="12.75"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5"/>
      <c r="N108" s="45"/>
    </row>
    <row r="109" spans="2:14" ht="12.75"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5"/>
      <c r="N109" s="45"/>
    </row>
    <row r="110" spans="2:14" ht="12.75"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5"/>
      <c r="N110" s="45"/>
    </row>
    <row r="111" spans="2:14" ht="12.75"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5"/>
      <c r="N111" s="45"/>
    </row>
    <row r="112" spans="2:14" ht="12.75"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5"/>
      <c r="N112" s="45"/>
    </row>
    <row r="113" spans="2:14" ht="12.75">
      <c r="B113" s="44"/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5"/>
      <c r="N113" s="45"/>
    </row>
    <row r="114" spans="2:14" ht="12.75"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5"/>
      <c r="N114" s="45"/>
    </row>
    <row r="115" spans="2:14" ht="12.75"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5"/>
      <c r="N115" s="45"/>
    </row>
    <row r="116" spans="2:14" ht="12.75"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5"/>
      <c r="N116" s="45"/>
    </row>
    <row r="117" spans="2:14" ht="12.75">
      <c r="B117" s="44"/>
      <c r="C117" s="44"/>
      <c r="D117" s="44"/>
      <c r="E117" s="44"/>
      <c r="F117" s="44"/>
      <c r="G117" s="44"/>
      <c r="H117" s="44"/>
      <c r="I117" s="44"/>
      <c r="J117" s="44"/>
      <c r="K117" s="44"/>
      <c r="L117" s="44"/>
      <c r="M117" s="45"/>
      <c r="N117" s="45"/>
    </row>
    <row r="118" spans="2:14" ht="12.75">
      <c r="B118" s="44"/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5"/>
      <c r="N118" s="45"/>
    </row>
    <row r="119" spans="2:14" ht="12.75"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5"/>
      <c r="N119" s="45"/>
    </row>
    <row r="120" spans="2:14" ht="12.75">
      <c r="B120" s="44"/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45"/>
      <c r="N120" s="45"/>
    </row>
    <row r="121" spans="2:14" ht="12.75">
      <c r="B121" s="44"/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5"/>
      <c r="N121" s="45"/>
    </row>
    <row r="122" spans="2:14" ht="12.75">
      <c r="B122" s="44"/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5"/>
      <c r="N122" s="45"/>
    </row>
    <row r="123" spans="2:14" ht="12.75">
      <c r="B123" s="44"/>
      <c r="C123" s="44"/>
      <c r="D123" s="44"/>
      <c r="E123" s="44"/>
      <c r="F123" s="44"/>
      <c r="G123" s="44"/>
      <c r="H123" s="44"/>
      <c r="I123" s="44"/>
      <c r="J123" s="44"/>
      <c r="K123" s="44"/>
      <c r="L123" s="44"/>
      <c r="M123" s="45"/>
      <c r="N123" s="45"/>
    </row>
    <row r="124" spans="2:14" ht="12.75">
      <c r="B124" s="44"/>
      <c r="C124" s="44"/>
      <c r="D124" s="44"/>
      <c r="E124" s="44"/>
      <c r="F124" s="44"/>
      <c r="G124" s="44"/>
      <c r="H124" s="44"/>
      <c r="I124" s="44"/>
      <c r="J124" s="44"/>
      <c r="K124" s="44"/>
      <c r="L124" s="44"/>
      <c r="M124" s="45"/>
      <c r="N124" s="45"/>
    </row>
    <row r="125" spans="2:14" ht="12.75">
      <c r="B125" s="44"/>
      <c r="C125" s="44"/>
      <c r="D125" s="44"/>
      <c r="E125" s="44"/>
      <c r="F125" s="44"/>
      <c r="G125" s="44"/>
      <c r="H125" s="44"/>
      <c r="I125" s="44"/>
      <c r="J125" s="44"/>
      <c r="K125" s="44"/>
      <c r="L125" s="44"/>
      <c r="M125" s="45"/>
      <c r="N125" s="45"/>
    </row>
    <row r="126" spans="2:14" ht="12.75">
      <c r="B126" s="44"/>
      <c r="C126" s="44"/>
      <c r="D126" s="44"/>
      <c r="E126" s="44"/>
      <c r="F126" s="44"/>
      <c r="G126" s="44"/>
      <c r="H126" s="44"/>
      <c r="I126" s="44"/>
      <c r="J126" s="44"/>
      <c r="K126" s="44"/>
      <c r="L126" s="44"/>
      <c r="M126" s="45"/>
      <c r="N126" s="45"/>
    </row>
  </sheetData>
  <sheetProtection/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117"/>
  <sheetViews>
    <sheetView zoomScalePageLayoutView="0" workbookViewId="0" topLeftCell="A1">
      <selection activeCell="N8" sqref="N8"/>
    </sheetView>
  </sheetViews>
  <sheetFormatPr defaultColWidth="9.140625" defaultRowHeight="12.75"/>
  <cols>
    <col min="1" max="1" width="11.57421875" style="3" customWidth="1"/>
    <col min="2" max="2" width="7.8515625" style="36" customWidth="1"/>
    <col min="3" max="3" width="5.57421875" style="36" customWidth="1"/>
    <col min="4" max="9" width="5.7109375" style="36" customWidth="1"/>
    <col min="10" max="12" width="4.8515625" style="36" customWidth="1"/>
    <col min="13" max="13" width="5.140625" style="55" customWidth="1"/>
    <col min="14" max="14" width="4.7109375" style="55" customWidth="1"/>
    <col min="15" max="18" width="4.7109375" style="36" customWidth="1"/>
    <col min="19" max="21" width="6.140625" style="55" customWidth="1"/>
    <col min="22" max="22" width="6.140625" style="36" customWidth="1"/>
    <col min="23" max="23" width="11.140625" style="36" customWidth="1"/>
    <col min="24" max="24" width="9.00390625" style="36" customWidth="1"/>
    <col min="25" max="16384" width="9.140625" style="3" customWidth="1"/>
  </cols>
  <sheetData>
    <row r="1" ht="12.75">
      <c r="A1" s="5" t="s">
        <v>52</v>
      </c>
    </row>
    <row r="2" spans="2:24" s="2" customFormat="1" ht="13.5"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6"/>
      <c r="W2" s="36"/>
      <c r="X2" s="34"/>
    </row>
    <row r="3" spans="1:21" ht="12.75">
      <c r="A3" s="3" t="s">
        <v>3</v>
      </c>
      <c r="B3" s="34">
        <v>100</v>
      </c>
      <c r="M3" s="36"/>
      <c r="N3" s="36"/>
      <c r="S3" s="36"/>
      <c r="T3" s="36"/>
      <c r="U3" s="36"/>
    </row>
    <row r="4" spans="1:21" ht="12.75">
      <c r="A4" s="3" t="s">
        <v>6</v>
      </c>
      <c r="B4" s="35">
        <v>0.07</v>
      </c>
      <c r="M4" s="36"/>
      <c r="N4" s="36"/>
      <c r="S4" s="36"/>
      <c r="T4" s="36"/>
      <c r="U4" s="36"/>
    </row>
    <row r="5" spans="1:21" ht="12.75">
      <c r="A5" s="3" t="s">
        <v>5</v>
      </c>
      <c r="B5" s="35">
        <v>0.28</v>
      </c>
      <c r="M5" s="36"/>
      <c r="N5" s="36"/>
      <c r="S5" s="36"/>
      <c r="T5" s="36"/>
      <c r="U5" s="36"/>
    </row>
    <row r="6" spans="1:24" s="2" customFormat="1" ht="13.5">
      <c r="A6" s="3" t="s">
        <v>14</v>
      </c>
      <c r="B6" s="34">
        <v>20</v>
      </c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6"/>
      <c r="W6" s="36"/>
      <c r="X6" s="34"/>
    </row>
    <row r="7" spans="1:24" s="2" customFormat="1" ht="13.5">
      <c r="A7" s="3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6"/>
      <c r="W7" s="36"/>
      <c r="X7" s="34"/>
    </row>
    <row r="8" spans="2:24" s="2" customFormat="1" ht="13.5"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6"/>
      <c r="W8" s="36"/>
      <c r="X8" s="34"/>
    </row>
    <row r="9" spans="1:24" s="2" customFormat="1" ht="13.5">
      <c r="A9" s="3" t="s">
        <v>26</v>
      </c>
      <c r="B9" s="36"/>
      <c r="C9" s="36"/>
      <c r="D9" s="36"/>
      <c r="E9" s="36"/>
      <c r="F9" s="36"/>
      <c r="G9" s="36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6"/>
      <c r="W9" s="36"/>
      <c r="X9" s="36" t="s">
        <v>15</v>
      </c>
    </row>
    <row r="10" spans="1:25" s="10" customFormat="1" ht="12.75">
      <c r="A10" s="12"/>
      <c r="B10" s="37">
        <v>0</v>
      </c>
      <c r="C10" s="37">
        <v>1</v>
      </c>
      <c r="D10" s="37">
        <v>2</v>
      </c>
      <c r="E10" s="37">
        <v>3</v>
      </c>
      <c r="F10" s="37">
        <v>4</v>
      </c>
      <c r="G10" s="37">
        <v>5</v>
      </c>
      <c r="H10" s="37">
        <v>6</v>
      </c>
      <c r="I10" s="37">
        <v>7</v>
      </c>
      <c r="J10" s="37">
        <v>8</v>
      </c>
      <c r="K10" s="37">
        <v>9</v>
      </c>
      <c r="L10" s="37">
        <v>10</v>
      </c>
      <c r="M10" s="37">
        <v>11</v>
      </c>
      <c r="N10" s="37">
        <v>12</v>
      </c>
      <c r="O10" s="37">
        <v>13</v>
      </c>
      <c r="P10" s="37">
        <v>14</v>
      </c>
      <c r="Q10" s="37">
        <v>15</v>
      </c>
      <c r="R10" s="37">
        <v>16</v>
      </c>
      <c r="S10" s="37">
        <v>17</v>
      </c>
      <c r="T10" s="37">
        <v>18</v>
      </c>
      <c r="U10" s="37">
        <v>19</v>
      </c>
      <c r="V10" s="37">
        <v>20</v>
      </c>
      <c r="W10" s="37" t="s">
        <v>21</v>
      </c>
      <c r="X10" s="37" t="s">
        <v>2</v>
      </c>
      <c r="Y10" s="60"/>
    </row>
    <row r="11" spans="1:24" s="2" customFormat="1" ht="13.5">
      <c r="A11" s="3" t="s">
        <v>7</v>
      </c>
      <c r="B11" s="48">
        <f>B3</f>
        <v>100</v>
      </c>
      <c r="C11" s="48"/>
      <c r="D11" s="48"/>
      <c r="E11" s="48"/>
      <c r="F11" s="48"/>
      <c r="G11" s="48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6"/>
      <c r="W11" s="36"/>
      <c r="X11" s="36"/>
    </row>
    <row r="12" spans="1:24" s="2" customFormat="1" ht="13.5">
      <c r="A12" s="3" t="s">
        <v>8</v>
      </c>
      <c r="B12" s="48">
        <f>B11</f>
        <v>100</v>
      </c>
      <c r="C12" s="48">
        <f aca="true" t="shared" si="0" ref="C12:L12">B12+C13</f>
        <v>100</v>
      </c>
      <c r="D12" s="48">
        <f t="shared" si="0"/>
        <v>100</v>
      </c>
      <c r="E12" s="48">
        <f t="shared" si="0"/>
        <v>100</v>
      </c>
      <c r="F12" s="48">
        <f t="shared" si="0"/>
        <v>100</v>
      </c>
      <c r="G12" s="48">
        <f t="shared" si="0"/>
        <v>100</v>
      </c>
      <c r="H12" s="48">
        <f t="shared" si="0"/>
        <v>100</v>
      </c>
      <c r="I12" s="48">
        <f t="shared" si="0"/>
        <v>100</v>
      </c>
      <c r="J12" s="48">
        <f t="shared" si="0"/>
        <v>100</v>
      </c>
      <c r="K12" s="48">
        <f t="shared" si="0"/>
        <v>100</v>
      </c>
      <c r="L12" s="48">
        <f t="shared" si="0"/>
        <v>100</v>
      </c>
      <c r="M12" s="48">
        <f aca="true" t="shared" si="1" ref="M12:V12">L12+M13</f>
        <v>100</v>
      </c>
      <c r="N12" s="48">
        <f t="shared" si="1"/>
        <v>100</v>
      </c>
      <c r="O12" s="48">
        <f t="shared" si="1"/>
        <v>100</v>
      </c>
      <c r="P12" s="48">
        <f t="shared" si="1"/>
        <v>100</v>
      </c>
      <c r="Q12" s="48">
        <f t="shared" si="1"/>
        <v>100</v>
      </c>
      <c r="R12" s="48">
        <f t="shared" si="1"/>
        <v>100</v>
      </c>
      <c r="S12" s="48">
        <f t="shared" si="1"/>
        <v>100</v>
      </c>
      <c r="T12" s="48">
        <f t="shared" si="1"/>
        <v>100</v>
      </c>
      <c r="U12" s="48">
        <f t="shared" si="1"/>
        <v>100</v>
      </c>
      <c r="V12" s="48">
        <f t="shared" si="1"/>
        <v>0</v>
      </c>
      <c r="W12" s="36"/>
      <c r="X12" s="36"/>
    </row>
    <row r="13" spans="1:24" s="2" customFormat="1" ht="13.5">
      <c r="A13" s="3" t="s">
        <v>9</v>
      </c>
      <c r="B13" s="48"/>
      <c r="C13" s="48">
        <v>0</v>
      </c>
      <c r="D13" s="48">
        <v>0</v>
      </c>
      <c r="E13" s="48">
        <v>0</v>
      </c>
      <c r="F13" s="48">
        <v>0</v>
      </c>
      <c r="G13" s="48">
        <v>0</v>
      </c>
      <c r="H13" s="48">
        <v>0</v>
      </c>
      <c r="I13" s="48">
        <v>0</v>
      </c>
      <c r="J13" s="48">
        <v>0</v>
      </c>
      <c r="K13" s="48">
        <v>0</v>
      </c>
      <c r="L13" s="48">
        <v>0</v>
      </c>
      <c r="M13" s="48">
        <v>0</v>
      </c>
      <c r="N13" s="48">
        <v>0</v>
      </c>
      <c r="O13" s="48">
        <v>0</v>
      </c>
      <c r="P13" s="48">
        <v>0</v>
      </c>
      <c r="Q13" s="48">
        <v>0</v>
      </c>
      <c r="R13" s="48">
        <v>0</v>
      </c>
      <c r="S13" s="48">
        <v>0</v>
      </c>
      <c r="T13" s="48">
        <v>0</v>
      </c>
      <c r="U13" s="48">
        <v>0</v>
      </c>
      <c r="V13" s="36">
        <v>-100</v>
      </c>
      <c r="W13" s="36">
        <f>SUM(C13:V13)</f>
        <v>-100</v>
      </c>
      <c r="X13" s="36"/>
    </row>
    <row r="14" spans="1:24" s="2" customFormat="1" ht="13.5">
      <c r="A14" s="3" t="s">
        <v>10</v>
      </c>
      <c r="B14" s="48"/>
      <c r="C14" s="48">
        <f aca="true" t="shared" si="2" ref="C14:V14">-$B$4*B12</f>
        <v>-7.000000000000001</v>
      </c>
      <c r="D14" s="48">
        <f t="shared" si="2"/>
        <v>-7.000000000000001</v>
      </c>
      <c r="E14" s="48">
        <f t="shared" si="2"/>
        <v>-7.000000000000001</v>
      </c>
      <c r="F14" s="48">
        <f t="shared" si="2"/>
        <v>-7.000000000000001</v>
      </c>
      <c r="G14" s="48">
        <f t="shared" si="2"/>
        <v>-7.000000000000001</v>
      </c>
      <c r="H14" s="48">
        <f t="shared" si="2"/>
        <v>-7.000000000000001</v>
      </c>
      <c r="I14" s="48">
        <f t="shared" si="2"/>
        <v>-7.000000000000001</v>
      </c>
      <c r="J14" s="48">
        <f t="shared" si="2"/>
        <v>-7.000000000000001</v>
      </c>
      <c r="K14" s="48">
        <f t="shared" si="2"/>
        <v>-7.000000000000001</v>
      </c>
      <c r="L14" s="48">
        <f t="shared" si="2"/>
        <v>-7.000000000000001</v>
      </c>
      <c r="M14" s="48">
        <f t="shared" si="2"/>
        <v>-7.000000000000001</v>
      </c>
      <c r="N14" s="48">
        <f t="shared" si="2"/>
        <v>-7.000000000000001</v>
      </c>
      <c r="O14" s="48">
        <f t="shared" si="2"/>
        <v>-7.000000000000001</v>
      </c>
      <c r="P14" s="48">
        <f t="shared" si="2"/>
        <v>-7.000000000000001</v>
      </c>
      <c r="Q14" s="48">
        <f t="shared" si="2"/>
        <v>-7.000000000000001</v>
      </c>
      <c r="R14" s="48">
        <f t="shared" si="2"/>
        <v>-7.000000000000001</v>
      </c>
      <c r="S14" s="48">
        <f t="shared" si="2"/>
        <v>-7.000000000000001</v>
      </c>
      <c r="T14" s="48">
        <f t="shared" si="2"/>
        <v>-7.000000000000001</v>
      </c>
      <c r="U14" s="48">
        <f t="shared" si="2"/>
        <v>-7.000000000000001</v>
      </c>
      <c r="V14" s="48">
        <f t="shared" si="2"/>
        <v>-7.000000000000001</v>
      </c>
      <c r="W14" s="36">
        <f>SUM(C14:L14)</f>
        <v>-70.00000000000001</v>
      </c>
      <c r="X14" s="36"/>
    </row>
    <row r="15" spans="1:24" s="2" customFormat="1" ht="13.5">
      <c r="A15" s="3" t="s">
        <v>1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34"/>
      <c r="N15" s="34"/>
      <c r="O15" s="34"/>
      <c r="P15" s="34"/>
      <c r="Q15" s="34"/>
      <c r="R15" s="34" t="s">
        <v>0</v>
      </c>
      <c r="S15" s="34"/>
      <c r="T15" s="34"/>
      <c r="U15" s="34"/>
      <c r="V15" s="36"/>
      <c r="W15" s="36"/>
      <c r="X15" s="36"/>
    </row>
    <row r="16" spans="1:24" s="2" customFormat="1" ht="13.5">
      <c r="A16" s="12" t="s">
        <v>11</v>
      </c>
      <c r="B16" s="49">
        <f>B11</f>
        <v>100</v>
      </c>
      <c r="C16" s="49">
        <f aca="true" t="shared" si="3" ref="C16:L16">C13+C14</f>
        <v>-7.000000000000001</v>
      </c>
      <c r="D16" s="49">
        <f t="shared" si="3"/>
        <v>-7.000000000000001</v>
      </c>
      <c r="E16" s="49">
        <f t="shared" si="3"/>
        <v>-7.000000000000001</v>
      </c>
      <c r="F16" s="49">
        <f t="shared" si="3"/>
        <v>-7.000000000000001</v>
      </c>
      <c r="G16" s="49">
        <f t="shared" si="3"/>
        <v>-7.000000000000001</v>
      </c>
      <c r="H16" s="49">
        <f t="shared" si="3"/>
        <v>-7.000000000000001</v>
      </c>
      <c r="I16" s="49">
        <f t="shared" si="3"/>
        <v>-7.000000000000001</v>
      </c>
      <c r="J16" s="49">
        <f t="shared" si="3"/>
        <v>-7.000000000000001</v>
      </c>
      <c r="K16" s="49">
        <f t="shared" si="3"/>
        <v>-7.000000000000001</v>
      </c>
      <c r="L16" s="49">
        <f t="shared" si="3"/>
        <v>-7.000000000000001</v>
      </c>
      <c r="M16" s="49">
        <f aca="true" t="shared" si="4" ref="M16:V16">M13+M14</f>
        <v>-7.000000000000001</v>
      </c>
      <c r="N16" s="49">
        <f t="shared" si="4"/>
        <v>-7.000000000000001</v>
      </c>
      <c r="O16" s="49">
        <f t="shared" si="4"/>
        <v>-7.000000000000001</v>
      </c>
      <c r="P16" s="49">
        <f t="shared" si="4"/>
        <v>-7.000000000000001</v>
      </c>
      <c r="Q16" s="49">
        <f t="shared" si="4"/>
        <v>-7.000000000000001</v>
      </c>
      <c r="R16" s="49">
        <f t="shared" si="4"/>
        <v>-7.000000000000001</v>
      </c>
      <c r="S16" s="49">
        <f t="shared" si="4"/>
        <v>-7.000000000000001</v>
      </c>
      <c r="T16" s="49">
        <f t="shared" si="4"/>
        <v>-7.000000000000001</v>
      </c>
      <c r="U16" s="49">
        <f t="shared" si="4"/>
        <v>-7.000000000000001</v>
      </c>
      <c r="V16" s="49">
        <f t="shared" si="4"/>
        <v>-107</v>
      </c>
      <c r="W16" s="37">
        <f>SUM(C16:L16)</f>
        <v>-70.00000000000001</v>
      </c>
      <c r="X16" s="50">
        <f>IRR(B16:V16)</f>
        <v>0.0700000000000268</v>
      </c>
    </row>
    <row r="17" spans="1:24" s="2" customFormat="1" ht="13.5">
      <c r="A17" s="3" t="s">
        <v>12</v>
      </c>
      <c r="B17" s="48"/>
      <c r="C17" s="48">
        <f aca="true" t="shared" si="5" ref="C17:L17">-$B$5*C14</f>
        <v>1.9600000000000004</v>
      </c>
      <c r="D17" s="48">
        <f t="shared" si="5"/>
        <v>1.9600000000000004</v>
      </c>
      <c r="E17" s="48">
        <f t="shared" si="5"/>
        <v>1.9600000000000004</v>
      </c>
      <c r="F17" s="48">
        <f t="shared" si="5"/>
        <v>1.9600000000000004</v>
      </c>
      <c r="G17" s="48">
        <f t="shared" si="5"/>
        <v>1.9600000000000004</v>
      </c>
      <c r="H17" s="48">
        <f t="shared" si="5"/>
        <v>1.9600000000000004</v>
      </c>
      <c r="I17" s="48">
        <f t="shared" si="5"/>
        <v>1.9600000000000004</v>
      </c>
      <c r="J17" s="48">
        <f t="shared" si="5"/>
        <v>1.9600000000000004</v>
      </c>
      <c r="K17" s="48">
        <f t="shared" si="5"/>
        <v>1.9600000000000004</v>
      </c>
      <c r="L17" s="48">
        <f t="shared" si="5"/>
        <v>1.9600000000000004</v>
      </c>
      <c r="M17" s="48">
        <f aca="true" t="shared" si="6" ref="M17:V17">-$B$5*M14</f>
        <v>1.9600000000000004</v>
      </c>
      <c r="N17" s="48">
        <f t="shared" si="6"/>
        <v>1.9600000000000004</v>
      </c>
      <c r="O17" s="48">
        <f t="shared" si="6"/>
        <v>1.9600000000000004</v>
      </c>
      <c r="P17" s="48">
        <f t="shared" si="6"/>
        <v>1.9600000000000004</v>
      </c>
      <c r="Q17" s="48">
        <f t="shared" si="6"/>
        <v>1.9600000000000004</v>
      </c>
      <c r="R17" s="48">
        <f t="shared" si="6"/>
        <v>1.9600000000000004</v>
      </c>
      <c r="S17" s="48">
        <f t="shared" si="6"/>
        <v>1.9600000000000004</v>
      </c>
      <c r="T17" s="48">
        <f t="shared" si="6"/>
        <v>1.9600000000000004</v>
      </c>
      <c r="U17" s="48">
        <f t="shared" si="6"/>
        <v>1.9600000000000004</v>
      </c>
      <c r="V17" s="48">
        <f t="shared" si="6"/>
        <v>1.9600000000000004</v>
      </c>
      <c r="W17" s="36">
        <f>SUM(C17:L17)</f>
        <v>19.600000000000005</v>
      </c>
      <c r="X17" s="51"/>
    </row>
    <row r="18" spans="1:24" s="2" customFormat="1" ht="13.5">
      <c r="A18" s="3" t="s">
        <v>1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36"/>
      <c r="X18" s="51"/>
    </row>
    <row r="19" spans="1:24" s="2" customFormat="1" ht="14.25" thickBot="1">
      <c r="A19" s="11" t="s">
        <v>13</v>
      </c>
      <c r="B19" s="52">
        <f aca="true" t="shared" si="7" ref="B19:G19">B16+B17</f>
        <v>100</v>
      </c>
      <c r="C19" s="52">
        <f t="shared" si="7"/>
        <v>-5.040000000000001</v>
      </c>
      <c r="D19" s="52">
        <f t="shared" si="7"/>
        <v>-5.040000000000001</v>
      </c>
      <c r="E19" s="52">
        <f t="shared" si="7"/>
        <v>-5.040000000000001</v>
      </c>
      <c r="F19" s="52">
        <f t="shared" si="7"/>
        <v>-5.040000000000001</v>
      </c>
      <c r="G19" s="52">
        <f t="shared" si="7"/>
        <v>-5.040000000000001</v>
      </c>
      <c r="H19" s="52">
        <f>H16+H17</f>
        <v>-5.040000000000001</v>
      </c>
      <c r="I19" s="52">
        <f>I16+I17</f>
        <v>-5.040000000000001</v>
      </c>
      <c r="J19" s="52">
        <f>J16+J17</f>
        <v>-5.040000000000001</v>
      </c>
      <c r="K19" s="52">
        <f>K16+K17</f>
        <v>-5.040000000000001</v>
      </c>
      <c r="L19" s="52">
        <f>L16+L17</f>
        <v>-5.040000000000001</v>
      </c>
      <c r="M19" s="52">
        <f aca="true" t="shared" si="8" ref="M19:V19">M16+M17</f>
        <v>-5.040000000000001</v>
      </c>
      <c r="N19" s="52">
        <f t="shared" si="8"/>
        <v>-5.040000000000001</v>
      </c>
      <c r="O19" s="52">
        <f t="shared" si="8"/>
        <v>-5.040000000000001</v>
      </c>
      <c r="P19" s="52">
        <f t="shared" si="8"/>
        <v>-5.040000000000001</v>
      </c>
      <c r="Q19" s="52">
        <f t="shared" si="8"/>
        <v>-5.040000000000001</v>
      </c>
      <c r="R19" s="52">
        <f t="shared" si="8"/>
        <v>-5.040000000000001</v>
      </c>
      <c r="S19" s="52">
        <f t="shared" si="8"/>
        <v>-5.040000000000001</v>
      </c>
      <c r="T19" s="52">
        <f t="shared" si="8"/>
        <v>-5.040000000000001</v>
      </c>
      <c r="U19" s="52">
        <f t="shared" si="8"/>
        <v>-5.040000000000001</v>
      </c>
      <c r="V19" s="52">
        <f t="shared" si="8"/>
        <v>-105.04</v>
      </c>
      <c r="W19" s="53">
        <f>SUM(C19:L19)</f>
        <v>-50.4</v>
      </c>
      <c r="X19" s="54">
        <f>IRR(B19:V19)</f>
        <v>0.050399999999601514</v>
      </c>
    </row>
    <row r="20" spans="2:24" s="2" customFormat="1" ht="14.25" thickTop="1"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6"/>
      <c r="W20" s="36"/>
      <c r="X20" s="34"/>
    </row>
    <row r="21" spans="1:24" s="2" customFormat="1" ht="13.5">
      <c r="A21" s="3" t="s">
        <v>23</v>
      </c>
      <c r="B21" s="36"/>
      <c r="C21" s="36"/>
      <c r="D21" s="36"/>
      <c r="E21" s="36"/>
      <c r="F21" s="36"/>
      <c r="G21" s="36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6"/>
      <c r="W21" s="36"/>
      <c r="X21" s="36" t="s">
        <v>15</v>
      </c>
    </row>
    <row r="22" spans="1:24" s="1" customFormat="1" ht="12.75">
      <c r="A22" s="12"/>
      <c r="B22" s="37">
        <v>0</v>
      </c>
      <c r="C22" s="37">
        <v>1</v>
      </c>
      <c r="D22" s="37">
        <v>2</v>
      </c>
      <c r="E22" s="37">
        <v>3</v>
      </c>
      <c r="F22" s="37">
        <v>4</v>
      </c>
      <c r="G22" s="37">
        <v>5</v>
      </c>
      <c r="H22" s="37">
        <v>6</v>
      </c>
      <c r="I22" s="37">
        <v>7</v>
      </c>
      <c r="J22" s="37">
        <v>8</v>
      </c>
      <c r="K22" s="37">
        <v>9</v>
      </c>
      <c r="L22" s="37">
        <v>10</v>
      </c>
      <c r="M22" s="37">
        <v>11</v>
      </c>
      <c r="N22" s="37">
        <v>12</v>
      </c>
      <c r="O22" s="37">
        <v>13</v>
      </c>
      <c r="P22" s="37">
        <v>14</v>
      </c>
      <c r="Q22" s="37">
        <v>15</v>
      </c>
      <c r="R22" s="37">
        <v>16</v>
      </c>
      <c r="S22" s="37">
        <v>17</v>
      </c>
      <c r="T22" s="37">
        <v>18</v>
      </c>
      <c r="U22" s="37">
        <v>19</v>
      </c>
      <c r="V22" s="37">
        <v>20</v>
      </c>
      <c r="W22" s="37" t="s">
        <v>21</v>
      </c>
      <c r="X22" s="37" t="s">
        <v>2</v>
      </c>
    </row>
    <row r="23" spans="1:24" s="1" customFormat="1" ht="12.75">
      <c r="A23" s="3" t="s">
        <v>7</v>
      </c>
      <c r="B23" s="48">
        <f>B3</f>
        <v>100</v>
      </c>
      <c r="C23" s="48"/>
      <c r="D23" s="48"/>
      <c r="E23" s="48"/>
      <c r="F23" s="48"/>
      <c r="G23" s="48"/>
      <c r="H23" s="34"/>
      <c r="I23" s="34"/>
      <c r="J23" s="34"/>
      <c r="K23" s="34"/>
      <c r="L23" s="34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36"/>
      <c r="X23" s="36"/>
    </row>
    <row r="24" spans="1:24" s="1" customFormat="1" ht="12.75">
      <c r="A24" s="3" t="s">
        <v>8</v>
      </c>
      <c r="B24" s="48">
        <f>B23</f>
        <v>100</v>
      </c>
      <c r="C24" s="48">
        <f aca="true" t="shared" si="9" ref="C24:L24">B24+C25</f>
        <v>95</v>
      </c>
      <c r="D24" s="48">
        <f t="shared" si="9"/>
        <v>90</v>
      </c>
      <c r="E24" s="48">
        <f t="shared" si="9"/>
        <v>85</v>
      </c>
      <c r="F24" s="48">
        <f t="shared" si="9"/>
        <v>80</v>
      </c>
      <c r="G24" s="48">
        <f t="shared" si="9"/>
        <v>75</v>
      </c>
      <c r="H24" s="48">
        <f t="shared" si="9"/>
        <v>70</v>
      </c>
      <c r="I24" s="48">
        <f t="shared" si="9"/>
        <v>65</v>
      </c>
      <c r="J24" s="48">
        <f t="shared" si="9"/>
        <v>60</v>
      </c>
      <c r="K24" s="48">
        <f t="shared" si="9"/>
        <v>55</v>
      </c>
      <c r="L24" s="48">
        <f t="shared" si="9"/>
        <v>50</v>
      </c>
      <c r="M24" s="48">
        <f aca="true" t="shared" si="10" ref="M24:V24">L24+M25</f>
        <v>45</v>
      </c>
      <c r="N24" s="48">
        <f t="shared" si="10"/>
        <v>40</v>
      </c>
      <c r="O24" s="48">
        <f t="shared" si="10"/>
        <v>35</v>
      </c>
      <c r="P24" s="48">
        <f t="shared" si="10"/>
        <v>30</v>
      </c>
      <c r="Q24" s="48">
        <f t="shared" si="10"/>
        <v>25</v>
      </c>
      <c r="R24" s="48">
        <f t="shared" si="10"/>
        <v>20</v>
      </c>
      <c r="S24" s="48">
        <f t="shared" si="10"/>
        <v>15</v>
      </c>
      <c r="T24" s="48">
        <f t="shared" si="10"/>
        <v>10</v>
      </c>
      <c r="U24" s="48">
        <f t="shared" si="10"/>
        <v>5</v>
      </c>
      <c r="V24" s="48">
        <f t="shared" si="10"/>
        <v>0</v>
      </c>
      <c r="W24" s="48"/>
      <c r="X24" s="36"/>
    </row>
    <row r="25" spans="1:25" s="1" customFormat="1" ht="12.75">
      <c r="A25" s="3" t="s">
        <v>9</v>
      </c>
      <c r="B25" s="48"/>
      <c r="C25" s="48">
        <f>-B3/B6</f>
        <v>-5</v>
      </c>
      <c r="D25" s="48">
        <f>C25</f>
        <v>-5</v>
      </c>
      <c r="E25" s="48">
        <f aca="true" t="shared" si="11" ref="E25:V25">D25</f>
        <v>-5</v>
      </c>
      <c r="F25" s="48">
        <f t="shared" si="11"/>
        <v>-5</v>
      </c>
      <c r="G25" s="48">
        <f t="shared" si="11"/>
        <v>-5</v>
      </c>
      <c r="H25" s="48">
        <f t="shared" si="11"/>
        <v>-5</v>
      </c>
      <c r="I25" s="48">
        <f t="shared" si="11"/>
        <v>-5</v>
      </c>
      <c r="J25" s="48">
        <f t="shared" si="11"/>
        <v>-5</v>
      </c>
      <c r="K25" s="48">
        <f t="shared" si="11"/>
        <v>-5</v>
      </c>
      <c r="L25" s="48">
        <f t="shared" si="11"/>
        <v>-5</v>
      </c>
      <c r="M25" s="48">
        <f t="shared" si="11"/>
        <v>-5</v>
      </c>
      <c r="N25" s="48">
        <f t="shared" si="11"/>
        <v>-5</v>
      </c>
      <c r="O25" s="48">
        <f t="shared" si="11"/>
        <v>-5</v>
      </c>
      <c r="P25" s="48">
        <f t="shared" si="11"/>
        <v>-5</v>
      </c>
      <c r="Q25" s="48">
        <f t="shared" si="11"/>
        <v>-5</v>
      </c>
      <c r="R25" s="48">
        <f t="shared" si="11"/>
        <v>-5</v>
      </c>
      <c r="S25" s="48">
        <f t="shared" si="11"/>
        <v>-5</v>
      </c>
      <c r="T25" s="48">
        <f t="shared" si="11"/>
        <v>-5</v>
      </c>
      <c r="U25" s="48">
        <f t="shared" si="11"/>
        <v>-5</v>
      </c>
      <c r="V25" s="48">
        <f t="shared" si="11"/>
        <v>-5</v>
      </c>
      <c r="W25" s="48">
        <f>SUM(C25:V25)</f>
        <v>-100</v>
      </c>
      <c r="X25" s="36"/>
      <c r="Y25" s="1" t="s">
        <v>0</v>
      </c>
    </row>
    <row r="26" spans="1:24" s="1" customFormat="1" ht="12.75">
      <c r="A26" s="3" t="s">
        <v>10</v>
      </c>
      <c r="B26" s="48"/>
      <c r="C26" s="48">
        <f aca="true" t="shared" si="12" ref="C26:L26">-$B$4*B24</f>
        <v>-7.000000000000001</v>
      </c>
      <c r="D26" s="48">
        <f t="shared" si="12"/>
        <v>-6.65</v>
      </c>
      <c r="E26" s="48">
        <f t="shared" si="12"/>
        <v>-6.300000000000001</v>
      </c>
      <c r="F26" s="48">
        <f t="shared" si="12"/>
        <v>-5.95</v>
      </c>
      <c r="G26" s="48">
        <f t="shared" si="12"/>
        <v>-5.6000000000000005</v>
      </c>
      <c r="H26" s="48">
        <f t="shared" si="12"/>
        <v>-5.250000000000001</v>
      </c>
      <c r="I26" s="48">
        <f t="shared" si="12"/>
        <v>-4.9</v>
      </c>
      <c r="J26" s="48">
        <f t="shared" si="12"/>
        <v>-4.550000000000001</v>
      </c>
      <c r="K26" s="48">
        <f t="shared" si="12"/>
        <v>-4.2</v>
      </c>
      <c r="L26" s="48">
        <f t="shared" si="12"/>
        <v>-3.8500000000000005</v>
      </c>
      <c r="M26" s="48">
        <f aca="true" t="shared" si="13" ref="M26:V26">-$B$4*L24</f>
        <v>-3.5000000000000004</v>
      </c>
      <c r="N26" s="48">
        <f t="shared" si="13"/>
        <v>-3.1500000000000004</v>
      </c>
      <c r="O26" s="48">
        <f t="shared" si="13"/>
        <v>-2.8000000000000003</v>
      </c>
      <c r="P26" s="48">
        <f t="shared" si="13"/>
        <v>-2.45</v>
      </c>
      <c r="Q26" s="48">
        <f t="shared" si="13"/>
        <v>-2.1</v>
      </c>
      <c r="R26" s="48">
        <f t="shared" si="13"/>
        <v>-1.7500000000000002</v>
      </c>
      <c r="S26" s="48">
        <f t="shared" si="13"/>
        <v>-1.4000000000000001</v>
      </c>
      <c r="T26" s="48">
        <f t="shared" si="13"/>
        <v>-1.05</v>
      </c>
      <c r="U26" s="48">
        <f t="shared" si="13"/>
        <v>-0.7000000000000001</v>
      </c>
      <c r="V26" s="48">
        <f t="shared" si="13"/>
        <v>-0.35000000000000003</v>
      </c>
      <c r="W26" s="48">
        <f>SUM(C26:V26)</f>
        <v>-73.5</v>
      </c>
      <c r="X26" s="36"/>
    </row>
    <row r="27" spans="1:24" s="1" customFormat="1" ht="12.75">
      <c r="A27" s="3" t="s">
        <v>1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36"/>
    </row>
    <row r="28" spans="1:24" s="1" customFormat="1" ht="12.75">
      <c r="A28" s="12" t="s">
        <v>11</v>
      </c>
      <c r="B28" s="49">
        <f>B23</f>
        <v>100</v>
      </c>
      <c r="C28" s="49">
        <f aca="true" t="shared" si="14" ref="C28:L28">C25+C26</f>
        <v>-12</v>
      </c>
      <c r="D28" s="49">
        <f t="shared" si="14"/>
        <v>-11.65</v>
      </c>
      <c r="E28" s="49">
        <f t="shared" si="14"/>
        <v>-11.3</v>
      </c>
      <c r="F28" s="49">
        <f t="shared" si="14"/>
        <v>-10.95</v>
      </c>
      <c r="G28" s="49">
        <f t="shared" si="14"/>
        <v>-10.600000000000001</v>
      </c>
      <c r="H28" s="49">
        <f t="shared" si="14"/>
        <v>-10.25</v>
      </c>
      <c r="I28" s="49">
        <f t="shared" si="14"/>
        <v>-9.9</v>
      </c>
      <c r="J28" s="49">
        <f t="shared" si="14"/>
        <v>-9.55</v>
      </c>
      <c r="K28" s="49">
        <f t="shared" si="14"/>
        <v>-9.2</v>
      </c>
      <c r="L28" s="49">
        <f t="shared" si="14"/>
        <v>-8.850000000000001</v>
      </c>
      <c r="M28" s="49">
        <f aca="true" t="shared" si="15" ref="M28:V28">M25+M26</f>
        <v>-8.5</v>
      </c>
      <c r="N28" s="49">
        <f t="shared" si="15"/>
        <v>-8.15</v>
      </c>
      <c r="O28" s="49">
        <f t="shared" si="15"/>
        <v>-7.800000000000001</v>
      </c>
      <c r="P28" s="49">
        <f t="shared" si="15"/>
        <v>-7.45</v>
      </c>
      <c r="Q28" s="49">
        <f t="shared" si="15"/>
        <v>-7.1</v>
      </c>
      <c r="R28" s="49">
        <f t="shared" si="15"/>
        <v>-6.75</v>
      </c>
      <c r="S28" s="49">
        <f t="shared" si="15"/>
        <v>-6.4</v>
      </c>
      <c r="T28" s="49">
        <f t="shared" si="15"/>
        <v>-6.05</v>
      </c>
      <c r="U28" s="49">
        <f t="shared" si="15"/>
        <v>-5.7</v>
      </c>
      <c r="V28" s="49">
        <f t="shared" si="15"/>
        <v>-5.35</v>
      </c>
      <c r="W28" s="49">
        <f>SUM(C28:V28)</f>
        <v>-173.5</v>
      </c>
      <c r="X28" s="50">
        <f>IRR(B28:V28)</f>
        <v>0.07000000000000006</v>
      </c>
    </row>
    <row r="29" spans="1:24" s="1" customFormat="1" ht="12.75">
      <c r="A29" s="3" t="s">
        <v>12</v>
      </c>
      <c r="B29" s="48"/>
      <c r="C29" s="48">
        <f aca="true" t="shared" si="16" ref="C29:L29">-$B$5*C26</f>
        <v>1.9600000000000004</v>
      </c>
      <c r="D29" s="48">
        <f t="shared" si="16"/>
        <v>1.8620000000000003</v>
      </c>
      <c r="E29" s="48">
        <f t="shared" si="16"/>
        <v>1.7640000000000005</v>
      </c>
      <c r="F29" s="48">
        <f t="shared" si="16"/>
        <v>1.6660000000000001</v>
      </c>
      <c r="G29" s="48">
        <f t="shared" si="16"/>
        <v>1.5680000000000003</v>
      </c>
      <c r="H29" s="48">
        <f t="shared" si="16"/>
        <v>1.4700000000000004</v>
      </c>
      <c r="I29" s="48">
        <f t="shared" si="16"/>
        <v>1.3720000000000003</v>
      </c>
      <c r="J29" s="48">
        <f t="shared" si="16"/>
        <v>1.2740000000000002</v>
      </c>
      <c r="K29" s="48">
        <f t="shared" si="16"/>
        <v>1.1760000000000002</v>
      </c>
      <c r="L29" s="48">
        <f t="shared" si="16"/>
        <v>1.0780000000000003</v>
      </c>
      <c r="M29" s="48">
        <f aca="true" t="shared" si="17" ref="M29:V29">-$B$5*M26</f>
        <v>0.9800000000000002</v>
      </c>
      <c r="N29" s="48">
        <f t="shared" si="17"/>
        <v>0.8820000000000002</v>
      </c>
      <c r="O29" s="48">
        <f t="shared" si="17"/>
        <v>0.7840000000000001</v>
      </c>
      <c r="P29" s="48">
        <f t="shared" si="17"/>
        <v>0.6860000000000002</v>
      </c>
      <c r="Q29" s="48">
        <f t="shared" si="17"/>
        <v>0.5880000000000001</v>
      </c>
      <c r="R29" s="48">
        <f t="shared" si="17"/>
        <v>0.4900000000000001</v>
      </c>
      <c r="S29" s="48">
        <f t="shared" si="17"/>
        <v>0.39200000000000007</v>
      </c>
      <c r="T29" s="48">
        <f t="shared" si="17"/>
        <v>0.29400000000000004</v>
      </c>
      <c r="U29" s="48">
        <f t="shared" si="17"/>
        <v>0.19600000000000004</v>
      </c>
      <c r="V29" s="48">
        <f t="shared" si="17"/>
        <v>0.09800000000000002</v>
      </c>
      <c r="W29" s="48">
        <f>SUM(C29:L29)</f>
        <v>15.190000000000005</v>
      </c>
      <c r="X29" s="51"/>
    </row>
    <row r="30" spans="1:24" s="1" customFormat="1" ht="12.75">
      <c r="A30" s="3" t="s">
        <v>1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51"/>
    </row>
    <row r="31" spans="1:29" s="1" customFormat="1" ht="13.5" thickBot="1">
      <c r="A31" s="11" t="s">
        <v>13</v>
      </c>
      <c r="B31" s="52">
        <f aca="true" t="shared" si="18" ref="B31:L31">B28+B29</f>
        <v>100</v>
      </c>
      <c r="C31" s="52">
        <f t="shared" si="18"/>
        <v>-10.04</v>
      </c>
      <c r="D31" s="52">
        <f t="shared" si="18"/>
        <v>-9.788</v>
      </c>
      <c r="E31" s="52">
        <f t="shared" si="18"/>
        <v>-9.536</v>
      </c>
      <c r="F31" s="52">
        <f t="shared" si="18"/>
        <v>-9.283999999999999</v>
      </c>
      <c r="G31" s="52">
        <f t="shared" si="18"/>
        <v>-9.032000000000002</v>
      </c>
      <c r="H31" s="52">
        <f t="shared" si="18"/>
        <v>-8.78</v>
      </c>
      <c r="I31" s="52">
        <f t="shared" si="18"/>
        <v>-8.528</v>
      </c>
      <c r="J31" s="52">
        <f t="shared" si="18"/>
        <v>-8.276</v>
      </c>
      <c r="K31" s="52">
        <f t="shared" si="18"/>
        <v>-8.024</v>
      </c>
      <c r="L31" s="52">
        <f t="shared" si="18"/>
        <v>-7.772000000000001</v>
      </c>
      <c r="M31" s="52">
        <f aca="true" t="shared" si="19" ref="M31:V31">M28+M29</f>
        <v>-7.52</v>
      </c>
      <c r="N31" s="52">
        <f t="shared" si="19"/>
        <v>-7.268</v>
      </c>
      <c r="O31" s="52">
        <f t="shared" si="19"/>
        <v>-7.016000000000001</v>
      </c>
      <c r="P31" s="52">
        <f t="shared" si="19"/>
        <v>-6.764</v>
      </c>
      <c r="Q31" s="52">
        <f t="shared" si="19"/>
        <v>-6.512</v>
      </c>
      <c r="R31" s="52">
        <f t="shared" si="19"/>
        <v>-6.26</v>
      </c>
      <c r="S31" s="52">
        <f t="shared" si="19"/>
        <v>-6.008</v>
      </c>
      <c r="T31" s="52">
        <f t="shared" si="19"/>
        <v>-5.756</v>
      </c>
      <c r="U31" s="52">
        <f t="shared" si="19"/>
        <v>-5.5040000000000004</v>
      </c>
      <c r="V31" s="52">
        <f t="shared" si="19"/>
        <v>-5.252</v>
      </c>
      <c r="W31" s="52">
        <f>SUM(C31:L31)</f>
        <v>-89.06</v>
      </c>
      <c r="X31" s="54">
        <f>IRR(B31:V31)</f>
        <v>0.050400000004018806</v>
      </c>
      <c r="AC31" s="20"/>
    </row>
    <row r="32" spans="2:27" s="1" customFormat="1" ht="13.5" thickTop="1">
      <c r="B32" s="55"/>
      <c r="C32" s="55"/>
      <c r="D32" s="55"/>
      <c r="E32" s="55"/>
      <c r="F32" s="55"/>
      <c r="G32" s="55"/>
      <c r="H32" s="55"/>
      <c r="I32" s="55"/>
      <c r="J32" s="55" t="s">
        <v>0</v>
      </c>
      <c r="K32" s="55"/>
      <c r="L32" s="55" t="s">
        <v>0</v>
      </c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AA32" s="1" t="s">
        <v>0</v>
      </c>
    </row>
    <row r="33" spans="1:24" s="1" customFormat="1" ht="12.75">
      <c r="A33" s="6"/>
      <c r="B33" s="56">
        <v>0</v>
      </c>
      <c r="C33" s="37">
        <v>1</v>
      </c>
      <c r="D33" s="37">
        <v>2</v>
      </c>
      <c r="E33" s="37">
        <v>3</v>
      </c>
      <c r="F33" s="37">
        <v>4</v>
      </c>
      <c r="G33" s="37">
        <v>5</v>
      </c>
      <c r="H33" s="37">
        <v>6</v>
      </c>
      <c r="I33" s="37">
        <v>7</v>
      </c>
      <c r="J33" s="37">
        <v>8</v>
      </c>
      <c r="K33" s="37">
        <v>9</v>
      </c>
      <c r="L33" s="37">
        <v>10</v>
      </c>
      <c r="M33" s="37">
        <v>11</v>
      </c>
      <c r="N33" s="37">
        <v>12</v>
      </c>
      <c r="O33" s="37">
        <v>13</v>
      </c>
      <c r="P33" s="37">
        <v>14</v>
      </c>
      <c r="Q33" s="37">
        <v>15</v>
      </c>
      <c r="R33" s="37">
        <v>16</v>
      </c>
      <c r="S33" s="37">
        <v>17</v>
      </c>
      <c r="T33" s="37">
        <v>18</v>
      </c>
      <c r="U33" s="37">
        <v>19</v>
      </c>
      <c r="V33" s="37">
        <v>20</v>
      </c>
      <c r="W33" s="56" t="s">
        <v>31</v>
      </c>
      <c r="X33" s="55"/>
    </row>
    <row r="34" spans="1:24" s="1" customFormat="1" ht="12.75">
      <c r="A34" s="18" t="s">
        <v>27</v>
      </c>
      <c r="B34" s="55"/>
      <c r="C34" s="55"/>
      <c r="D34" s="55"/>
      <c r="E34" s="58"/>
      <c r="F34" s="55" t="s">
        <v>0</v>
      </c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</row>
    <row r="35" spans="1:25" s="1" customFormat="1" ht="12.75">
      <c r="A35" s="7" t="s">
        <v>28</v>
      </c>
      <c r="B35" s="48">
        <f>B28</f>
        <v>100</v>
      </c>
      <c r="C35" s="38">
        <f aca="true" t="shared" si="20" ref="C35:V35">C28</f>
        <v>-12</v>
      </c>
      <c r="D35" s="38">
        <f t="shared" si="20"/>
        <v>-11.65</v>
      </c>
      <c r="E35" s="59">
        <f t="shared" si="20"/>
        <v>-11.3</v>
      </c>
      <c r="F35" s="38">
        <f t="shared" si="20"/>
        <v>-10.95</v>
      </c>
      <c r="G35" s="38">
        <f t="shared" si="20"/>
        <v>-10.600000000000001</v>
      </c>
      <c r="H35" s="38">
        <f t="shared" si="20"/>
        <v>-10.25</v>
      </c>
      <c r="I35" s="38">
        <f t="shared" si="20"/>
        <v>-9.9</v>
      </c>
      <c r="J35" s="38">
        <f t="shared" si="20"/>
        <v>-9.55</v>
      </c>
      <c r="K35" s="38">
        <f t="shared" si="20"/>
        <v>-9.2</v>
      </c>
      <c r="L35" s="38">
        <f t="shared" si="20"/>
        <v>-8.850000000000001</v>
      </c>
      <c r="M35" s="38">
        <f t="shared" si="20"/>
        <v>-8.5</v>
      </c>
      <c r="N35" s="38">
        <f t="shared" si="20"/>
        <v>-8.15</v>
      </c>
      <c r="O35" s="38">
        <f t="shared" si="20"/>
        <v>-7.800000000000001</v>
      </c>
      <c r="P35" s="38">
        <f t="shared" si="20"/>
        <v>-7.45</v>
      </c>
      <c r="Q35" s="38">
        <f t="shared" si="20"/>
        <v>-7.1</v>
      </c>
      <c r="R35" s="38">
        <f t="shared" si="20"/>
        <v>-6.75</v>
      </c>
      <c r="S35" s="38">
        <f t="shared" si="20"/>
        <v>-6.4</v>
      </c>
      <c r="T35" s="38">
        <f t="shared" si="20"/>
        <v>-6.05</v>
      </c>
      <c r="U35" s="38">
        <f t="shared" si="20"/>
        <v>-5.7</v>
      </c>
      <c r="V35" s="38">
        <f t="shared" si="20"/>
        <v>-5.35</v>
      </c>
      <c r="W35" s="42">
        <f>IRR(B35:V35)</f>
        <v>0.07000000000000006</v>
      </c>
      <c r="X35" s="55"/>
      <c r="Y35" s="29"/>
    </row>
    <row r="36" spans="1:24" s="1" customFormat="1" ht="12.75">
      <c r="A36" s="7" t="s">
        <v>30</v>
      </c>
      <c r="B36" s="48">
        <f>B16</f>
        <v>100</v>
      </c>
      <c r="C36" s="38">
        <f aca="true" t="shared" si="21" ref="C36:V36">C16</f>
        <v>-7.000000000000001</v>
      </c>
      <c r="D36" s="38">
        <f t="shared" si="21"/>
        <v>-7.000000000000001</v>
      </c>
      <c r="E36" s="59">
        <f t="shared" si="21"/>
        <v>-7.000000000000001</v>
      </c>
      <c r="F36" s="38">
        <f t="shared" si="21"/>
        <v>-7.000000000000001</v>
      </c>
      <c r="G36" s="38">
        <f t="shared" si="21"/>
        <v>-7.000000000000001</v>
      </c>
      <c r="H36" s="38">
        <f t="shared" si="21"/>
        <v>-7.000000000000001</v>
      </c>
      <c r="I36" s="38">
        <f t="shared" si="21"/>
        <v>-7.000000000000001</v>
      </c>
      <c r="J36" s="38">
        <f t="shared" si="21"/>
        <v>-7.000000000000001</v>
      </c>
      <c r="K36" s="38">
        <f t="shared" si="21"/>
        <v>-7.000000000000001</v>
      </c>
      <c r="L36" s="38">
        <f t="shared" si="21"/>
        <v>-7.000000000000001</v>
      </c>
      <c r="M36" s="38">
        <f t="shared" si="21"/>
        <v>-7.000000000000001</v>
      </c>
      <c r="N36" s="38">
        <f t="shared" si="21"/>
        <v>-7.000000000000001</v>
      </c>
      <c r="O36" s="38">
        <f t="shared" si="21"/>
        <v>-7.000000000000001</v>
      </c>
      <c r="P36" s="38">
        <f t="shared" si="21"/>
        <v>-7.000000000000001</v>
      </c>
      <c r="Q36" s="38">
        <f t="shared" si="21"/>
        <v>-7.000000000000001</v>
      </c>
      <c r="R36" s="38">
        <f t="shared" si="21"/>
        <v>-7.000000000000001</v>
      </c>
      <c r="S36" s="38">
        <f t="shared" si="21"/>
        <v>-7.000000000000001</v>
      </c>
      <c r="T36" s="38">
        <f t="shared" si="21"/>
        <v>-7.000000000000001</v>
      </c>
      <c r="U36" s="38">
        <f t="shared" si="21"/>
        <v>-7.000000000000001</v>
      </c>
      <c r="V36" s="38">
        <f t="shared" si="21"/>
        <v>-107</v>
      </c>
      <c r="W36" s="42">
        <f>IRR(B36:V36)</f>
        <v>0.0700000000000268</v>
      </c>
      <c r="X36" s="55"/>
    </row>
    <row r="37" spans="1:24" s="1" customFormat="1" ht="12.75">
      <c r="A37" s="19" t="s">
        <v>29</v>
      </c>
      <c r="B37" s="55"/>
      <c r="C37" s="38"/>
      <c r="D37" s="38"/>
      <c r="E37" s="59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42"/>
      <c r="X37" s="55"/>
    </row>
    <row r="38" spans="1:24" s="1" customFormat="1" ht="12.75">
      <c r="A38" s="7" t="s">
        <v>28</v>
      </c>
      <c r="B38" s="48">
        <f>B31</f>
        <v>100</v>
      </c>
      <c r="C38" s="38">
        <f aca="true" t="shared" si="22" ref="C38:V38">C31</f>
        <v>-10.04</v>
      </c>
      <c r="D38" s="38">
        <f t="shared" si="22"/>
        <v>-9.788</v>
      </c>
      <c r="E38" s="59">
        <f t="shared" si="22"/>
        <v>-9.536</v>
      </c>
      <c r="F38" s="38">
        <f t="shared" si="22"/>
        <v>-9.283999999999999</v>
      </c>
      <c r="G38" s="38">
        <f t="shared" si="22"/>
        <v>-9.032000000000002</v>
      </c>
      <c r="H38" s="38">
        <f t="shared" si="22"/>
        <v>-8.78</v>
      </c>
      <c r="I38" s="38">
        <f t="shared" si="22"/>
        <v>-8.528</v>
      </c>
      <c r="J38" s="38">
        <f t="shared" si="22"/>
        <v>-8.276</v>
      </c>
      <c r="K38" s="38">
        <f t="shared" si="22"/>
        <v>-8.024</v>
      </c>
      <c r="L38" s="38">
        <f t="shared" si="22"/>
        <v>-7.772000000000001</v>
      </c>
      <c r="M38" s="38">
        <f t="shared" si="22"/>
        <v>-7.52</v>
      </c>
      <c r="N38" s="38">
        <f t="shared" si="22"/>
        <v>-7.268</v>
      </c>
      <c r="O38" s="38">
        <f t="shared" si="22"/>
        <v>-7.016000000000001</v>
      </c>
      <c r="P38" s="38">
        <f t="shared" si="22"/>
        <v>-6.764</v>
      </c>
      <c r="Q38" s="38">
        <f t="shared" si="22"/>
        <v>-6.512</v>
      </c>
      <c r="R38" s="38">
        <f t="shared" si="22"/>
        <v>-6.26</v>
      </c>
      <c r="S38" s="38">
        <f t="shared" si="22"/>
        <v>-6.008</v>
      </c>
      <c r="T38" s="38">
        <f t="shared" si="22"/>
        <v>-5.756</v>
      </c>
      <c r="U38" s="38">
        <f t="shared" si="22"/>
        <v>-5.5040000000000004</v>
      </c>
      <c r="V38" s="38">
        <f t="shared" si="22"/>
        <v>-5.252</v>
      </c>
      <c r="W38" s="42">
        <f>IRR(B38:V38)</f>
        <v>0.050400000004018806</v>
      </c>
      <c r="X38" s="55"/>
    </row>
    <row r="39" spans="1:24" s="1" customFormat="1" ht="13.5" thickBot="1">
      <c r="A39" s="9" t="s">
        <v>30</v>
      </c>
      <c r="B39" s="52">
        <f>B19</f>
        <v>100</v>
      </c>
      <c r="C39" s="41">
        <f aca="true" t="shared" si="23" ref="C39:V39">C19</f>
        <v>-5.040000000000001</v>
      </c>
      <c r="D39" s="41">
        <f t="shared" si="23"/>
        <v>-5.040000000000001</v>
      </c>
      <c r="E39" s="41">
        <f t="shared" si="23"/>
        <v>-5.040000000000001</v>
      </c>
      <c r="F39" s="41">
        <f t="shared" si="23"/>
        <v>-5.040000000000001</v>
      </c>
      <c r="G39" s="41">
        <f t="shared" si="23"/>
        <v>-5.040000000000001</v>
      </c>
      <c r="H39" s="41">
        <f t="shared" si="23"/>
        <v>-5.040000000000001</v>
      </c>
      <c r="I39" s="41">
        <f t="shared" si="23"/>
        <v>-5.040000000000001</v>
      </c>
      <c r="J39" s="41">
        <f t="shared" si="23"/>
        <v>-5.040000000000001</v>
      </c>
      <c r="K39" s="41">
        <f t="shared" si="23"/>
        <v>-5.040000000000001</v>
      </c>
      <c r="L39" s="41">
        <f t="shared" si="23"/>
        <v>-5.040000000000001</v>
      </c>
      <c r="M39" s="41">
        <f t="shared" si="23"/>
        <v>-5.040000000000001</v>
      </c>
      <c r="N39" s="41">
        <f t="shared" si="23"/>
        <v>-5.040000000000001</v>
      </c>
      <c r="O39" s="41">
        <f t="shared" si="23"/>
        <v>-5.040000000000001</v>
      </c>
      <c r="P39" s="41">
        <f t="shared" si="23"/>
        <v>-5.040000000000001</v>
      </c>
      <c r="Q39" s="41">
        <f t="shared" si="23"/>
        <v>-5.040000000000001</v>
      </c>
      <c r="R39" s="41">
        <f t="shared" si="23"/>
        <v>-5.040000000000001</v>
      </c>
      <c r="S39" s="41">
        <f t="shared" si="23"/>
        <v>-5.040000000000001</v>
      </c>
      <c r="T39" s="41">
        <f t="shared" si="23"/>
        <v>-5.040000000000001</v>
      </c>
      <c r="U39" s="41">
        <f t="shared" si="23"/>
        <v>-5.040000000000001</v>
      </c>
      <c r="V39" s="41">
        <f t="shared" si="23"/>
        <v>-105.04</v>
      </c>
      <c r="W39" s="57">
        <f>IRR(B39:V39)</f>
        <v>0.050399999999601514</v>
      </c>
      <c r="X39" s="55"/>
    </row>
    <row r="40" spans="2:24" s="1" customFormat="1" ht="13.5" thickTop="1"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</row>
    <row r="41" spans="2:24" s="1" customFormat="1" ht="12.75"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 t="s">
        <v>0</v>
      </c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</row>
    <row r="42" spans="2:24" s="1" customFormat="1" ht="12.75"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 t="s">
        <v>0</v>
      </c>
      <c r="Q42" s="55"/>
      <c r="R42" s="55"/>
      <c r="S42" s="55"/>
      <c r="T42" s="55"/>
      <c r="U42" s="55"/>
      <c r="V42" s="55" t="s">
        <v>0</v>
      </c>
      <c r="W42" s="55"/>
      <c r="X42" s="55"/>
    </row>
    <row r="43" spans="2:24" s="1" customFormat="1" ht="12.75"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</row>
    <row r="44" spans="2:24" s="1" customFormat="1" ht="12.75"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</row>
    <row r="45" spans="2:24" s="1" customFormat="1" ht="12.75"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</row>
    <row r="46" spans="2:24" s="1" customFormat="1" ht="12.75"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</row>
    <row r="47" spans="2:24" s="1" customFormat="1" ht="12.75"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</row>
    <row r="48" spans="2:24" s="1" customFormat="1" ht="12.75"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 t="s">
        <v>0</v>
      </c>
      <c r="S48" s="55"/>
      <c r="T48" s="55"/>
      <c r="U48" s="55"/>
      <c r="V48" s="55"/>
      <c r="W48" s="55"/>
      <c r="X48" s="55"/>
    </row>
    <row r="49" spans="2:24" s="1" customFormat="1" ht="12.75"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</row>
    <row r="50" spans="2:24" s="1" customFormat="1" ht="12.75"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 t="s">
        <v>0</v>
      </c>
      <c r="S50" s="55"/>
      <c r="T50" s="55"/>
      <c r="U50" s="55"/>
      <c r="V50" s="55"/>
      <c r="W50" s="55"/>
      <c r="X50" s="55"/>
    </row>
    <row r="51" spans="2:24" s="1" customFormat="1" ht="12.75"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</row>
    <row r="52" spans="2:24" s="1" customFormat="1" ht="12.75"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</row>
    <row r="53" spans="2:24" s="1" customFormat="1" ht="12.75"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</row>
    <row r="54" spans="2:24" s="1" customFormat="1" ht="12.75"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</row>
    <row r="55" spans="2:24" s="1" customFormat="1" ht="12.75"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</row>
    <row r="56" spans="2:24" s="1" customFormat="1" ht="12.75"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</row>
    <row r="57" spans="2:24" s="1" customFormat="1" ht="12.75"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 t="s">
        <v>0</v>
      </c>
      <c r="S57" s="55"/>
      <c r="T57" s="55"/>
      <c r="U57" s="55"/>
      <c r="V57" s="55"/>
      <c r="W57" s="55"/>
      <c r="X57" s="55"/>
    </row>
    <row r="58" spans="2:24" s="1" customFormat="1" ht="12.75"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</row>
    <row r="59" spans="2:24" s="1" customFormat="1" ht="12.75"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</row>
    <row r="60" spans="2:24" s="1" customFormat="1" ht="12.75"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</row>
    <row r="61" spans="2:24" s="1" customFormat="1" ht="12.75"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</row>
    <row r="62" spans="2:24" s="1" customFormat="1" ht="12.75"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</row>
    <row r="63" spans="2:24" s="1" customFormat="1" ht="12.75"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</row>
    <row r="64" spans="2:24" s="1" customFormat="1" ht="12.75"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</row>
    <row r="65" spans="2:24" s="1" customFormat="1" ht="12.75"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</row>
    <row r="66" spans="2:24" s="1" customFormat="1" ht="12.75"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</row>
    <row r="67" spans="2:24" s="1" customFormat="1" ht="12.75"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</row>
    <row r="68" spans="2:24" s="1" customFormat="1" ht="12.75"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</row>
    <row r="69" spans="2:24" s="1" customFormat="1" ht="12.75"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</row>
    <row r="70" spans="2:24" s="1" customFormat="1" ht="12.75"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</row>
    <row r="71" spans="2:24" s="1" customFormat="1" ht="12.75"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</row>
    <row r="72" spans="2:24" s="1" customFormat="1" ht="12.75"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</row>
    <row r="73" spans="2:24" s="1" customFormat="1" ht="12.75"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</row>
    <row r="74" spans="2:24" s="1" customFormat="1" ht="12.75"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</row>
    <row r="75" spans="2:24" s="1" customFormat="1" ht="12.75"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</row>
    <row r="76" spans="2:24" s="1" customFormat="1" ht="12.75"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</row>
    <row r="77" spans="2:24" s="1" customFormat="1" ht="12.75"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</row>
    <row r="78" spans="2:24" s="1" customFormat="1" ht="12.75"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</row>
    <row r="79" spans="2:24" s="1" customFormat="1" ht="12.75"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</row>
    <row r="80" spans="2:24" s="1" customFormat="1" ht="12.75"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</row>
    <row r="81" spans="2:24" s="1" customFormat="1" ht="12.75"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</row>
    <row r="82" spans="2:24" s="1" customFormat="1" ht="12.75"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</row>
    <row r="83" spans="2:24" s="1" customFormat="1" ht="12.75"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</row>
    <row r="84" spans="2:24" s="1" customFormat="1" ht="12.75"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</row>
    <row r="85" spans="2:24" s="1" customFormat="1" ht="12.75"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</row>
    <row r="86" spans="2:24" s="1" customFormat="1" ht="12.75"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</row>
    <row r="87" spans="2:24" s="1" customFormat="1" ht="12.75">
      <c r="B87" s="55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</row>
    <row r="88" spans="2:24" s="1" customFormat="1" ht="12.75">
      <c r="B88" s="55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</row>
    <row r="89" spans="2:24" s="1" customFormat="1" ht="12.75">
      <c r="B89" s="55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</row>
    <row r="90" spans="2:24" s="1" customFormat="1" ht="12.75">
      <c r="B90" s="55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</row>
    <row r="91" spans="2:24" s="1" customFormat="1" ht="12.75">
      <c r="B91" s="55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</row>
    <row r="92" spans="2:24" s="1" customFormat="1" ht="12.75">
      <c r="B92" s="55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</row>
    <row r="93" spans="2:24" s="1" customFormat="1" ht="12.75">
      <c r="B93" s="55"/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</row>
    <row r="94" spans="2:24" s="1" customFormat="1" ht="12.75">
      <c r="B94" s="55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</row>
    <row r="95" spans="2:24" s="1" customFormat="1" ht="12.75">
      <c r="B95" s="55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</row>
    <row r="96" spans="2:24" s="1" customFormat="1" ht="12.75">
      <c r="B96" s="55"/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</row>
    <row r="97" spans="2:24" s="1" customFormat="1" ht="12.75">
      <c r="B97" s="55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</row>
    <row r="98" spans="2:24" s="1" customFormat="1" ht="12.75">
      <c r="B98" s="55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</row>
    <row r="99" spans="2:24" s="1" customFormat="1" ht="12.75">
      <c r="B99" s="55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</row>
    <row r="100" spans="2:24" s="1" customFormat="1" ht="12.75">
      <c r="B100" s="55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</row>
    <row r="101" spans="2:24" s="1" customFormat="1" ht="12.75">
      <c r="B101" s="55"/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</row>
    <row r="102" spans="2:24" s="1" customFormat="1" ht="12.75">
      <c r="B102" s="55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</row>
    <row r="103" spans="2:24" s="1" customFormat="1" ht="12.75">
      <c r="B103" s="55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</row>
    <row r="104" spans="2:24" s="1" customFormat="1" ht="12.75">
      <c r="B104" s="55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</row>
    <row r="105" spans="2:24" s="1" customFormat="1" ht="12.75">
      <c r="B105" s="55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</row>
    <row r="106" spans="2:24" s="1" customFormat="1" ht="12.75"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</row>
    <row r="107" spans="2:24" s="1" customFormat="1" ht="12.75"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</row>
    <row r="108" spans="2:24" s="1" customFormat="1" ht="12.75">
      <c r="B108" s="55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</row>
    <row r="109" spans="2:24" s="1" customFormat="1" ht="12.75">
      <c r="B109" s="55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</row>
    <row r="110" spans="2:24" s="1" customFormat="1" ht="12.75"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</row>
    <row r="111" spans="2:24" s="1" customFormat="1" ht="12.75">
      <c r="B111" s="55"/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</row>
    <row r="112" spans="2:24" s="1" customFormat="1" ht="12.75">
      <c r="B112" s="55"/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5"/>
    </row>
    <row r="113" spans="2:24" s="1" customFormat="1" ht="12.75">
      <c r="B113" s="55"/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</row>
    <row r="114" spans="2:24" s="1" customFormat="1" ht="12.75">
      <c r="B114" s="55"/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</row>
    <row r="115" spans="2:24" s="1" customFormat="1" ht="12.75">
      <c r="B115" s="55"/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</row>
    <row r="116" spans="2:24" s="1" customFormat="1" ht="12.75"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</row>
    <row r="117" spans="2:24" s="1" customFormat="1" ht="12.75">
      <c r="B117" s="55"/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</row>
  </sheetData>
  <sheetProtection/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J8" sqref="J8"/>
    </sheetView>
  </sheetViews>
  <sheetFormatPr defaultColWidth="9.140625" defaultRowHeight="12.75"/>
  <cols>
    <col min="1" max="1" width="19.28125" style="22" customWidth="1"/>
    <col min="2" max="5" width="7.421875" style="38" customWidth="1"/>
    <col min="6" max="16384" width="9.140625" style="22" customWidth="1"/>
  </cols>
  <sheetData>
    <row r="1" ht="12.75">
      <c r="A1" s="69" t="s">
        <v>52</v>
      </c>
    </row>
    <row r="2" spans="1:2" ht="13.5">
      <c r="A2" s="21"/>
      <c r="B2" s="67"/>
    </row>
    <row r="3" spans="1:2" ht="12.75">
      <c r="A3" s="22" t="s">
        <v>35</v>
      </c>
      <c r="B3" s="40">
        <v>300</v>
      </c>
    </row>
    <row r="4" spans="1:2" ht="12.75">
      <c r="A4" s="22" t="s">
        <v>37</v>
      </c>
      <c r="B4" s="40">
        <v>3</v>
      </c>
    </row>
    <row r="5" spans="1:2" ht="12.75">
      <c r="A5" s="22" t="s">
        <v>5</v>
      </c>
      <c r="B5" s="40">
        <v>0.28</v>
      </c>
    </row>
    <row r="6" spans="1:2" ht="12.75">
      <c r="A6" s="22" t="s">
        <v>36</v>
      </c>
      <c r="B6" s="40">
        <v>0.25</v>
      </c>
    </row>
    <row r="7" spans="1:2" ht="12.75">
      <c r="A7" s="22" t="s">
        <v>40</v>
      </c>
      <c r="B7" s="40">
        <v>110</v>
      </c>
    </row>
    <row r="9" spans="1:5" ht="12.75">
      <c r="A9" s="25" t="s">
        <v>48</v>
      </c>
      <c r="B9" s="49">
        <v>0</v>
      </c>
      <c r="C9" s="49">
        <v>1</v>
      </c>
      <c r="D9" s="49">
        <v>2</v>
      </c>
      <c r="E9" s="49">
        <v>3</v>
      </c>
    </row>
    <row r="10" spans="1:5" ht="12.75">
      <c r="A10" s="22" t="s">
        <v>35</v>
      </c>
      <c r="B10" s="48">
        <f>B3</f>
        <v>300</v>
      </c>
      <c r="C10" s="48"/>
      <c r="D10" s="48"/>
      <c r="E10" s="48"/>
    </row>
    <row r="11" spans="1:5" ht="12.75">
      <c r="A11" s="22" t="s">
        <v>38</v>
      </c>
      <c r="B11" s="48"/>
      <c r="C11" s="48">
        <f>B10*$B$6</f>
        <v>75</v>
      </c>
      <c r="D11" s="48">
        <f>C12*B6</f>
        <v>56.25</v>
      </c>
      <c r="E11" s="48">
        <f>D12*B6</f>
        <v>42.1875</v>
      </c>
    </row>
    <row r="12" spans="1:5" ht="12.75">
      <c r="A12" s="22" t="s">
        <v>39</v>
      </c>
      <c r="B12" s="48"/>
      <c r="C12" s="48">
        <f>B10-C11</f>
        <v>225</v>
      </c>
      <c r="D12" s="48">
        <f>C12-D11</f>
        <v>168.75</v>
      </c>
      <c r="E12" s="48">
        <f>D12-E11</f>
        <v>126.5625</v>
      </c>
    </row>
    <row r="13" spans="1:5" ht="12.75">
      <c r="A13" s="22" t="s">
        <v>44</v>
      </c>
      <c r="B13" s="48"/>
      <c r="C13" s="48"/>
      <c r="D13" s="48"/>
      <c r="E13" s="48">
        <f>E12</f>
        <v>126.5625</v>
      </c>
    </row>
    <row r="14" spans="1:5" ht="12.75">
      <c r="A14" s="23" t="s">
        <v>40</v>
      </c>
      <c r="B14" s="49"/>
      <c r="C14" s="49">
        <f>B7</f>
        <v>110</v>
      </c>
      <c r="D14" s="49">
        <f>C14</f>
        <v>110</v>
      </c>
      <c r="E14" s="49">
        <f>D14</f>
        <v>110</v>
      </c>
    </row>
    <row r="15" spans="1:7" ht="12.75">
      <c r="A15" s="27"/>
      <c r="B15" s="65"/>
      <c r="C15" s="65"/>
      <c r="D15" s="65"/>
      <c r="E15" s="65"/>
      <c r="G15" s="30"/>
    </row>
    <row r="16" spans="1:5" ht="12.75">
      <c r="A16" s="26" t="s">
        <v>49</v>
      </c>
      <c r="B16" s="48"/>
      <c r="C16" s="48"/>
      <c r="D16" s="48"/>
      <c r="E16" s="48"/>
    </row>
    <row r="17" spans="1:5" ht="12.75">
      <c r="A17" s="22" t="s">
        <v>47</v>
      </c>
      <c r="B17" s="48">
        <f>B10</f>
        <v>300</v>
      </c>
      <c r="C17" s="48"/>
      <c r="D17" s="48"/>
      <c r="E17" s="48"/>
    </row>
    <row r="18" spans="1:9" ht="12.75">
      <c r="A18" s="22" t="s">
        <v>41</v>
      </c>
      <c r="B18" s="48"/>
      <c r="C18" s="48"/>
      <c r="D18" s="48"/>
      <c r="E18" s="48"/>
      <c r="I18" s="22" t="s">
        <v>0</v>
      </c>
    </row>
    <row r="19" spans="1:5" ht="12.75">
      <c r="A19" s="22" t="s">
        <v>42</v>
      </c>
      <c r="B19" s="48"/>
      <c r="C19" s="48">
        <f>-$B$5*C11</f>
        <v>-21.000000000000004</v>
      </c>
      <c r="D19" s="48">
        <f>-$B$5*D11</f>
        <v>-15.750000000000002</v>
      </c>
      <c r="E19" s="48">
        <f>-$B$5*E11</f>
        <v>-11.812500000000002</v>
      </c>
    </row>
    <row r="20" spans="1:5" ht="12.75">
      <c r="A20" s="22" t="s">
        <v>45</v>
      </c>
      <c r="B20" s="48"/>
      <c r="C20" s="48"/>
      <c r="D20" s="48"/>
      <c r="E20" s="48"/>
    </row>
    <row r="21" spans="1:10" ht="12.75">
      <c r="A21" s="22" t="s">
        <v>13</v>
      </c>
      <c r="B21" s="48"/>
      <c r="C21" s="48"/>
      <c r="D21" s="48"/>
      <c r="E21" s="48">
        <f>-E13</f>
        <v>-126.5625</v>
      </c>
      <c r="J21" s="22" t="s">
        <v>0</v>
      </c>
    </row>
    <row r="22" spans="1:8" ht="12.75">
      <c r="A22" s="23" t="s">
        <v>46</v>
      </c>
      <c r="B22" s="49"/>
      <c r="C22" s="49">
        <f>-C14*(1-$B$5)</f>
        <v>-79.2</v>
      </c>
      <c r="D22" s="49">
        <f>-D14*(1-$B$5)</f>
        <v>-79.2</v>
      </c>
      <c r="E22" s="49">
        <f>-E14*(1-$B$5)</f>
        <v>-79.2</v>
      </c>
      <c r="H22" s="22" t="s">
        <v>0</v>
      </c>
    </row>
    <row r="23" spans="1:7" ht="13.5" thickBot="1">
      <c r="A23" s="24" t="s">
        <v>43</v>
      </c>
      <c r="B23" s="68">
        <f>B17</f>
        <v>300</v>
      </c>
      <c r="C23" s="68">
        <f>SUM(C17:C22)</f>
        <v>-100.2</v>
      </c>
      <c r="D23" s="68">
        <f>SUM(D17:D22)</f>
        <v>-94.95</v>
      </c>
      <c r="E23" s="68">
        <f>SUM(E17:E22)</f>
        <v>-217.575</v>
      </c>
      <c r="G23" s="22" t="s">
        <v>0</v>
      </c>
    </row>
    <row r="24" ht="13.5" thickTop="1"/>
    <row r="25" spans="1:2" ht="12.75">
      <c r="A25" s="22" t="s">
        <v>31</v>
      </c>
      <c r="B25" s="42">
        <f>IRR(B23:E23)</f>
        <v>0.15347830534706963</v>
      </c>
    </row>
    <row r="27" ht="12.75">
      <c r="L27" s="22" t="s">
        <v>0</v>
      </c>
    </row>
  </sheetData>
  <sheetProtection/>
  <printOptions/>
  <pageMargins left="0.75" right="0.75" top="1" bottom="1" header="0.5" footer="0.5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Øyvind Bøhren</dc:creator>
  <cp:keywords/>
  <dc:description/>
  <cp:lastModifiedBy>May Lis Ruus</cp:lastModifiedBy>
  <cp:lastPrinted>2008-07-02T13:37:10Z</cp:lastPrinted>
  <dcterms:created xsi:type="dcterms:W3CDTF">2007-01-01T19:46:20Z</dcterms:created>
  <dcterms:modified xsi:type="dcterms:W3CDTF">2009-03-18T12:37:02Z</dcterms:modified>
  <cp:category/>
  <cp:version/>
  <cp:contentType/>
  <cp:contentStatus/>
</cp:coreProperties>
</file>