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/>
  </bookViews>
  <sheets>
    <sheet name="Arbeidskapital AS ALU" sheetId="5" r:id="rId1"/>
    <sheet name="Spesiell prisstigning" sheetId="6" r:id="rId2"/>
    <sheet name="Resultat og likviditet" sheetId="7" r:id="rId3"/>
  </sheets>
  <calcPr calcId="152511"/>
</workbook>
</file>

<file path=xl/calcChain.xml><?xml version="1.0" encoding="utf-8"?>
<calcChain xmlns="http://schemas.openxmlformats.org/spreadsheetml/2006/main">
  <c r="J24" i="7" l="1"/>
  <c r="J23" i="7"/>
  <c r="B22" i="7"/>
  <c r="B23" i="7" s="1"/>
  <c r="D12" i="7" s="1"/>
  <c r="J21" i="7"/>
  <c r="J20" i="7"/>
  <c r="M17" i="7"/>
  <c r="J17" i="7"/>
  <c r="M16" i="7"/>
  <c r="J16" i="7"/>
  <c r="C16" i="7"/>
  <c r="M15" i="7"/>
  <c r="J15" i="7"/>
  <c r="M14" i="7"/>
  <c r="J14" i="7"/>
  <c r="M13" i="7"/>
  <c r="J13" i="7"/>
  <c r="M12" i="7"/>
  <c r="J12" i="7"/>
  <c r="C12" i="7"/>
  <c r="M11" i="7"/>
  <c r="J11" i="7"/>
  <c r="C11" i="7"/>
  <c r="D11" i="7" s="1"/>
  <c r="N10" i="7"/>
  <c r="M10" i="7"/>
  <c r="J10" i="7"/>
  <c r="D10" i="7"/>
  <c r="K10" i="7" s="1"/>
  <c r="M9" i="7"/>
  <c r="J9" i="7"/>
  <c r="M8" i="7"/>
  <c r="J8" i="7"/>
  <c r="F8" i="7"/>
  <c r="D8" i="7"/>
  <c r="D9" i="7" s="1"/>
  <c r="C8" i="7"/>
  <c r="C9" i="7" s="1"/>
  <c r="N7" i="7"/>
  <c r="M7" i="7"/>
  <c r="J7" i="7"/>
  <c r="B17" i="7" l="1"/>
  <c r="B19" i="7" s="1"/>
  <c r="N11" i="7"/>
  <c r="P11" i="7" s="1"/>
  <c r="K21" i="7"/>
  <c r="N12" i="7"/>
  <c r="K12" i="7"/>
  <c r="C13" i="7"/>
  <c r="D13" i="7"/>
  <c r="N9" i="7"/>
  <c r="K9" i="7"/>
  <c r="C17" i="7"/>
  <c r="D17" i="7"/>
  <c r="K8" i="7"/>
  <c r="D16" i="7"/>
  <c r="N8" i="7"/>
  <c r="C14" i="7" l="1"/>
  <c r="C19" i="7" s="1"/>
  <c r="C15" i="7"/>
  <c r="D14" i="7"/>
  <c r="D15" i="7" s="1"/>
  <c r="N15" i="7" s="1"/>
  <c r="N18" i="7" s="1"/>
  <c r="M20" i="7" s="1"/>
  <c r="N13" i="7"/>
  <c r="K16" i="7"/>
  <c r="P16" i="7" s="1"/>
  <c r="P18" i="7" s="1"/>
  <c r="M23" i="7" s="1"/>
  <c r="K22" i="7"/>
  <c r="K17" i="7"/>
  <c r="P17" i="7" s="1"/>
  <c r="K23" i="7"/>
  <c r="E32" i="6"/>
  <c r="E31" i="6"/>
  <c r="D32" i="6" s="1"/>
  <c r="D31" i="6"/>
  <c r="C31" i="6"/>
  <c r="B30" i="6"/>
  <c r="I2" i="6" s="1"/>
  <c r="I21" i="6" s="1"/>
  <c r="B26" i="6"/>
  <c r="I10" i="6" s="1"/>
  <c r="F16" i="6"/>
  <c r="F15" i="6"/>
  <c r="F14" i="6"/>
  <c r="F20" i="6" s="1"/>
  <c r="L10" i="6"/>
  <c r="C9" i="6"/>
  <c r="D9" i="6" s="1"/>
  <c r="B6" i="6"/>
  <c r="L5" i="6"/>
  <c r="K5" i="6"/>
  <c r="J5" i="6"/>
  <c r="L4" i="6"/>
  <c r="K4" i="6"/>
  <c r="J4" i="6"/>
  <c r="L3" i="6"/>
  <c r="K3" i="6"/>
  <c r="J3" i="6"/>
  <c r="K7" i="6" l="1"/>
  <c r="L7" i="6"/>
  <c r="C30" i="6"/>
  <c r="J2" i="6" s="1"/>
  <c r="J21" i="6" s="1"/>
  <c r="N14" i="7"/>
  <c r="K14" i="7"/>
  <c r="K18" i="7" s="1"/>
  <c r="M24" i="7" s="1"/>
  <c r="D19" i="7"/>
  <c r="C33" i="6"/>
  <c r="J9" i="6" s="1"/>
  <c r="J11" i="6" s="1"/>
  <c r="J23" i="6" s="1"/>
  <c r="J24" i="6" s="1"/>
  <c r="D33" i="6"/>
  <c r="K9" i="6" s="1"/>
  <c r="J6" i="6"/>
  <c r="L6" i="6"/>
  <c r="K6" i="6"/>
  <c r="B32" i="6"/>
  <c r="E33" i="6"/>
  <c r="L9" i="6" s="1"/>
  <c r="C32" i="6"/>
  <c r="B33" i="6"/>
  <c r="I9" i="6" s="1"/>
  <c r="I11" i="6" s="1"/>
  <c r="I23" i="6" s="1"/>
  <c r="I24" i="6" s="1"/>
  <c r="D30" i="6"/>
  <c r="J7" i="6"/>
  <c r="B9" i="5"/>
  <c r="G9" i="5" s="1"/>
  <c r="F6" i="5"/>
  <c r="B6" i="5"/>
  <c r="C6" i="5" s="1"/>
  <c r="E6" i="5" s="1"/>
  <c r="G6" i="5" s="1"/>
  <c r="B5" i="5"/>
  <c r="C5" i="5" s="1"/>
  <c r="E5" i="5" s="1"/>
  <c r="G5" i="5" s="1"/>
  <c r="C4" i="5"/>
  <c r="E4" i="5" s="1"/>
  <c r="G4" i="5" s="1"/>
  <c r="C3" i="5"/>
  <c r="E3" i="5" s="1"/>
  <c r="G3" i="5" s="1"/>
  <c r="G7" i="5" l="1"/>
  <c r="G10" i="5" s="1"/>
  <c r="K11" i="6"/>
  <c r="K23" i="6" s="1"/>
  <c r="K24" i="6" s="1"/>
  <c r="L11" i="6"/>
  <c r="L23" i="6" s="1"/>
  <c r="L24" i="6" s="1"/>
  <c r="K2" i="6"/>
  <c r="K21" i="6" s="1"/>
  <c r="E30" i="6"/>
  <c r="L2" i="6" s="1"/>
  <c r="L21" i="6" s="1"/>
</calcChain>
</file>

<file path=xl/comments1.xml><?xml version="1.0" encoding="utf-8"?>
<comments xmlns="http://schemas.openxmlformats.org/spreadsheetml/2006/main">
  <authors>
    <author>Per Ivar Gjærum</author>
    <author>Administrator</author>
  </authors>
  <commentList>
    <comment ref="A1" authorId="0">
      <text>
        <r>
          <rPr>
            <sz val="11"/>
            <color indexed="81"/>
            <rFont val="Times New Roman"/>
            <family val="1"/>
          </rPr>
          <t>Dette regnearket brukes til å beregne arbeidskapitalprosent med utgansgpunkt i bindingstider for balanseposter og verdi på ulike komponenter. 
Fet font angir inngangsverdi, dvs. data du må legge inn. Vanlig font betyr utgangsverdi, dvs. beregnede tall.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" authorId="1">
      <text>
        <r>
          <rPr>
            <sz val="11"/>
            <color indexed="81"/>
            <rFont val="Times New Roman"/>
            <family val="1"/>
          </rPr>
          <t xml:space="preserve">Denne verdien fremkommer som 5 800 kroner for elektrisitet (145’’ • 0,4/10 000), 5 000 kroner for råmaterialer (2 500 • 2) og et skjønnsmessig påslag for økt lønn. Derfor står det ca. 11 000 kroner i læreboken.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en utvidet variant av regnearket </t>
        </r>
        <r>
          <rPr>
            <i/>
            <sz val="11"/>
            <color indexed="81"/>
            <rFont val="Times New Roman"/>
            <family val="1"/>
          </rPr>
          <t xml:space="preserve">Budsjettering. </t>
        </r>
        <r>
          <rPr>
            <sz val="11"/>
            <color indexed="81"/>
            <rFont val="Times New Roman"/>
            <family val="1"/>
          </rPr>
          <t>Utvidelsen består i prisendringen kan variere mellom ulike komponenter.
Fet font angir inngangsverdi, dvs. data du må legge inn. Vanlig font betyr utgangsverdi, dvs. beregnede tall.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sharedStrings.xml><?xml version="1.0" encoding="utf-8"?>
<sst xmlns="http://schemas.openxmlformats.org/spreadsheetml/2006/main" count="112" uniqueCount="91">
  <si>
    <t>Kontantstrøm</t>
  </si>
  <si>
    <t>Investering</t>
  </si>
  <si>
    <t>Faste utbetalinger</t>
  </si>
  <si>
    <t>Dekningsbidrag</t>
  </si>
  <si>
    <t>Produksjonslønn</t>
  </si>
  <si>
    <t>Råmaterialer</t>
  </si>
  <si>
    <t>Omsetning</t>
  </si>
  <si>
    <t>År</t>
  </si>
  <si>
    <t>Investering, arbeidskapital</t>
  </si>
  <si>
    <t>Beholdning arbeidskapital</t>
  </si>
  <si>
    <t>e. Arbeidskapital</t>
  </si>
  <si>
    <t>Restverdi</t>
  </si>
  <si>
    <t>Sum anleggsinvestering</t>
  </si>
  <si>
    <t>Arbeidskapitalprosent</t>
  </si>
  <si>
    <t>Diverse</t>
  </si>
  <si>
    <t>Inventar</t>
  </si>
  <si>
    <t>Maskiner</t>
  </si>
  <si>
    <t>d. Anleggskapital, 1 000 kroner</t>
  </si>
  <si>
    <t>Sum faste utbetalinger</t>
  </si>
  <si>
    <t>Markedsføring og salg</t>
  </si>
  <si>
    <t>Forsikringer</t>
  </si>
  <si>
    <t>Elektrisitet</t>
  </si>
  <si>
    <t>Husleie</t>
  </si>
  <si>
    <t>Lønn</t>
  </si>
  <si>
    <t>Enhet</t>
  </si>
  <si>
    <t>Antall</t>
  </si>
  <si>
    <t>c. Faste utbetalinger</t>
  </si>
  <si>
    <t xml:space="preserve">     Anleggskapital/restverdi</t>
  </si>
  <si>
    <t xml:space="preserve">     Arbeidskapital</t>
  </si>
  <si>
    <t>Salgvolum</t>
  </si>
  <si>
    <t>b. Salgsbudsjett, antall sykler</t>
  </si>
  <si>
    <t>Dekningsbidrag pr. sykkel</t>
  </si>
  <si>
    <t>Råmaterialer og innkjøpte deler</t>
  </si>
  <si>
    <t>Salgspris</t>
  </si>
  <si>
    <t>Prisendring</t>
  </si>
  <si>
    <t>a. Produktkalkyle, kroner pr sykkel</t>
  </si>
  <si>
    <t>Les dette</t>
  </si>
  <si>
    <t>Volum/år,</t>
  </si>
  <si>
    <t>Volum/uke,</t>
  </si>
  <si>
    <t>Bindingstid,</t>
  </si>
  <si>
    <t>Beholdning,</t>
  </si>
  <si>
    <t>Verdi pr tonn,</t>
  </si>
  <si>
    <t>Verdi,</t>
  </si>
  <si>
    <t>tonn</t>
  </si>
  <si>
    <t>uker</t>
  </si>
  <si>
    <t>kr</t>
  </si>
  <si>
    <t>mill. kroner</t>
  </si>
  <si>
    <t>Råvarelager</t>
  </si>
  <si>
    <t>Ferdigvarelager</t>
  </si>
  <si>
    <t>Kundefordringer</t>
  </si>
  <si>
    <t>Råvareleverandører</t>
  </si>
  <si>
    <t>Arbeidskapital</t>
  </si>
  <si>
    <t>Antall uker pr år</t>
  </si>
  <si>
    <t>Pris</t>
  </si>
  <si>
    <t>1 000 NOK</t>
  </si>
  <si>
    <t>årsverk</t>
  </si>
  <si>
    <t>kr/årsverk</t>
  </si>
  <si>
    <r>
      <t>m</t>
    </r>
    <r>
      <rPr>
        <vertAlign val="superscript"/>
        <sz val="11"/>
        <rFont val="Times New Roman"/>
        <family val="1"/>
      </rPr>
      <t>2</t>
    </r>
  </si>
  <si>
    <r>
      <t>kr/m</t>
    </r>
    <r>
      <rPr>
        <vertAlign val="superscript"/>
        <sz val="11"/>
        <rFont val="Times New Roman"/>
        <family val="1"/>
      </rPr>
      <t>2</t>
    </r>
  </si>
  <si>
    <t>kWh</t>
  </si>
  <si>
    <t>kr/kWh</t>
  </si>
  <si>
    <t>Kontantstrøm fra tabell 2.5 i boken</t>
  </si>
  <si>
    <t>Differanse</t>
  </si>
  <si>
    <t>Delspørsmål a</t>
  </si>
  <si>
    <t>Delspørsmål b</t>
  </si>
  <si>
    <t>Salgsbudsjett</t>
  </si>
  <si>
    <t>Likviditetsbudsjett</t>
  </si>
  <si>
    <t>Resultatbudsjett</t>
  </si>
  <si>
    <t>a</t>
  </si>
  <si>
    <t>Faste kostnader</t>
  </si>
  <si>
    <t>Avskrivninger</t>
  </si>
  <si>
    <t>b</t>
  </si>
  <si>
    <t>Renter</t>
  </si>
  <si>
    <t>c</t>
  </si>
  <si>
    <t>Skattbart overskudd</t>
  </si>
  <si>
    <t>d</t>
  </si>
  <si>
    <t>Skatt</t>
  </si>
  <si>
    <t>e</t>
  </si>
  <si>
    <t>Resultat etter skatt</t>
  </si>
  <si>
    <t>f</t>
  </si>
  <si>
    <t>Lånebeløp/avdrag</t>
  </si>
  <si>
    <t>g</t>
  </si>
  <si>
    <t>Endring arbeidskapital</t>
  </si>
  <si>
    <t>h</t>
  </si>
  <si>
    <t>Kontantstrøm til  egenkapitalen etter skatt</t>
  </si>
  <si>
    <t>Kontantstrøm etter skatt</t>
  </si>
  <si>
    <t>i</t>
  </si>
  <si>
    <t xml:space="preserve">Lån </t>
  </si>
  <si>
    <t>Avdrag</t>
  </si>
  <si>
    <t>år</t>
  </si>
  <si>
    <t>Kontantstrøm ved spesiell prisstigning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</si>
</sst>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kr&quot;\ #,##0.00;[Red]&quot;kr&quot;\ \-#,##0.00"/>
    <numFmt numFmtId="165" formatCode="0.0\ %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vertAlign val="superscript"/>
      <sz val="11"/>
      <name val="Times New Roman"/>
      <family val="1"/>
    </font>
    <font>
      <i/>
      <sz val="11"/>
      <color indexed="8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1"/>
    <xf numFmtId="0" fontId="1" fillId="0" borderId="0" xfId="1" quotePrefix="1" applyAlignment="1">
      <alignment horizontal="left"/>
    </xf>
    <xf numFmtId="0" fontId="2" fillId="0" borderId="0" xfId="1" applyFont="1"/>
    <xf numFmtId="165" fontId="1" fillId="0" borderId="0" xfId="1" applyNumberFormat="1"/>
    <xf numFmtId="3" fontId="1" fillId="0" borderId="0" xfId="1" applyNumberFormat="1"/>
    <xf numFmtId="0" fontId="1" fillId="0" borderId="0" xfId="1" quotePrefix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/>
    <xf numFmtId="3" fontId="3" fillId="0" borderId="0" xfId="1" applyNumberFormat="1" applyFont="1"/>
    <xf numFmtId="0" fontId="3" fillId="0" borderId="0" xfId="1" quotePrefix="1" applyFont="1" applyAlignment="1">
      <alignment horizontal="left"/>
    </xf>
    <xf numFmtId="3" fontId="3" fillId="0" borderId="1" xfId="1" applyNumberFormat="1" applyFont="1" applyBorder="1" applyAlignment="1">
      <alignment horizontal="left"/>
    </xf>
    <xf numFmtId="0" fontId="4" fillId="0" borderId="0" xfId="1" applyFont="1"/>
    <xf numFmtId="3" fontId="5" fillId="0" borderId="0" xfId="2" applyNumberFormat="1"/>
    <xf numFmtId="0" fontId="5" fillId="0" borderId="0" xfId="2"/>
    <xf numFmtId="0" fontId="5" fillId="0" borderId="0" xfId="2" quotePrefix="1" applyAlignment="1">
      <alignment horizontal="left"/>
    </xf>
    <xf numFmtId="3" fontId="3" fillId="0" borderId="2" xfId="1" applyNumberFormat="1" applyFont="1" applyBorder="1"/>
    <xf numFmtId="0" fontId="3" fillId="0" borderId="0" xfId="1" quotePrefix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9" fontId="4" fillId="0" borderId="0" xfId="3" applyFont="1"/>
    <xf numFmtId="0" fontId="4" fillId="0" borderId="0" xfId="2" applyFont="1"/>
    <xf numFmtId="0" fontId="3" fillId="0" borderId="0" xfId="2" quotePrefix="1" applyFont="1" applyAlignment="1">
      <alignment horizontal="left"/>
    </xf>
    <xf numFmtId="3" fontId="3" fillId="0" borderId="1" xfId="1" applyNumberFormat="1" applyFont="1" applyBorder="1" applyAlignment="1">
      <alignment horizontal="right"/>
    </xf>
    <xf numFmtId="0" fontId="3" fillId="0" borderId="0" xfId="2" applyFont="1"/>
    <xf numFmtId="3" fontId="4" fillId="0" borderId="0" xfId="2" applyNumberFormat="1" applyFont="1"/>
    <xf numFmtId="3" fontId="3" fillId="0" borderId="0" xfId="2" applyNumberFormat="1" applyFont="1"/>
    <xf numFmtId="166" fontId="3" fillId="0" borderId="0" xfId="2" applyNumberFormat="1" applyFont="1"/>
    <xf numFmtId="9" fontId="3" fillId="0" borderId="0" xfId="5" applyNumberFormat="1" applyFont="1"/>
    <xf numFmtId="3" fontId="4" fillId="0" borderId="0" xfId="1" applyNumberFormat="1" applyFont="1"/>
    <xf numFmtId="9" fontId="4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1" quotePrefix="1" applyNumberFormat="1" applyFont="1" applyAlignment="1">
      <alignment horizontal="right"/>
    </xf>
    <xf numFmtId="0" fontId="3" fillId="0" borderId="1" xfId="2" applyFont="1" applyBorder="1"/>
    <xf numFmtId="3" fontId="3" fillId="0" borderId="1" xfId="2" applyNumberFormat="1" applyFont="1" applyBorder="1"/>
    <xf numFmtId="0" fontId="3" fillId="0" borderId="3" xfId="2" applyFont="1" applyBorder="1"/>
    <xf numFmtId="3" fontId="3" fillId="0" borderId="3" xfId="2" applyNumberFormat="1" applyFont="1" applyBorder="1"/>
    <xf numFmtId="0" fontId="10" fillId="0" borderId="0" xfId="0" applyFont="1"/>
    <xf numFmtId="0" fontId="0" fillId="0" borderId="0" xfId="0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" xfId="0" applyFont="1" applyBorder="1"/>
    <xf numFmtId="0" fontId="12" fillId="0" borderId="0" xfId="0" applyFont="1" applyBorder="1"/>
    <xf numFmtId="0" fontId="12" fillId="0" borderId="0" xfId="0" applyFont="1"/>
    <xf numFmtId="1" fontId="11" fillId="0" borderId="0" xfId="0" applyNumberFormat="1" applyFont="1" applyBorder="1"/>
    <xf numFmtId="9" fontId="12" fillId="0" borderId="0" xfId="0" applyNumberFormat="1" applyFont="1" applyBorder="1"/>
    <xf numFmtId="3" fontId="11" fillId="0" borderId="0" xfId="0" applyNumberFormat="1" applyFont="1"/>
    <xf numFmtId="3" fontId="11" fillId="0" borderId="0" xfId="0" applyNumberFormat="1" applyFont="1" applyBorder="1"/>
    <xf numFmtId="3" fontId="11" fillId="0" borderId="1" xfId="0" applyNumberFormat="1" applyFont="1" applyBorder="1"/>
    <xf numFmtId="164" fontId="11" fillId="0" borderId="0" xfId="0" applyNumberFormat="1" applyFont="1"/>
    <xf numFmtId="3" fontId="11" fillId="0" borderId="2" xfId="0" applyNumberFormat="1" applyFont="1" applyBorder="1"/>
    <xf numFmtId="3" fontId="12" fillId="0" borderId="0" xfId="0" applyNumberFormat="1" applyFont="1"/>
    <xf numFmtId="0" fontId="11" fillId="0" borderId="3" xfId="0" applyFont="1" applyBorder="1"/>
    <xf numFmtId="3" fontId="11" fillId="0" borderId="3" xfId="0" applyNumberFormat="1" applyFont="1" applyBorder="1"/>
    <xf numFmtId="3" fontId="0" fillId="0" borderId="0" xfId="0" applyNumberFormat="1"/>
    <xf numFmtId="0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</cellXfs>
  <cellStyles count="6">
    <cellStyle name="Comma 2" xfId="4"/>
    <cellStyle name="Normal" xfId="0" builtinId="0"/>
    <cellStyle name="Normal 2" xfId="1"/>
    <cellStyle name="Normal 3" xfId="2"/>
    <cellStyle name="Percent 2" xfId="3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/>
  </sheetViews>
  <sheetFormatPr baseColWidth="10" defaultColWidth="9.140625" defaultRowHeight="12.75" x14ac:dyDescent="0.2"/>
  <cols>
    <col min="1" max="1" width="19" style="14" customWidth="1"/>
    <col min="2" max="2" width="10.140625" style="14" customWidth="1"/>
    <col min="3" max="3" width="11.140625" style="14" customWidth="1"/>
    <col min="4" max="5" width="11.42578125" style="14" customWidth="1"/>
    <col min="6" max="6" width="12.85546875" style="14" customWidth="1"/>
    <col min="7" max="7" width="11.5703125" style="14" customWidth="1"/>
    <col min="8" max="256" width="11.42578125" style="14" customWidth="1"/>
    <col min="257" max="16384" width="9.140625" style="14"/>
  </cols>
  <sheetData>
    <row r="1" spans="1:7" ht="15" x14ac:dyDescent="0.25">
      <c r="A1" s="21" t="s">
        <v>36</v>
      </c>
      <c r="B1" s="22" t="s">
        <v>37</v>
      </c>
      <c r="C1" s="22" t="s">
        <v>38</v>
      </c>
      <c r="D1" s="22" t="s">
        <v>39</v>
      </c>
      <c r="E1" s="22" t="s">
        <v>40</v>
      </c>
      <c r="F1" s="22" t="s">
        <v>41</v>
      </c>
      <c r="G1" s="22" t="s">
        <v>42</v>
      </c>
    </row>
    <row r="2" spans="1:7" ht="15" x14ac:dyDescent="0.25">
      <c r="A2" s="23"/>
      <c r="B2" s="23" t="s">
        <v>43</v>
      </c>
      <c r="C2" s="23" t="s">
        <v>43</v>
      </c>
      <c r="D2" s="23" t="s">
        <v>44</v>
      </c>
      <c r="E2" s="23" t="s">
        <v>43</v>
      </c>
      <c r="F2" s="23" t="s">
        <v>45</v>
      </c>
      <c r="G2" s="23" t="s">
        <v>46</v>
      </c>
    </row>
    <row r="3" spans="1:7" ht="15" x14ac:dyDescent="0.25">
      <c r="A3" s="24" t="s">
        <v>47</v>
      </c>
      <c r="B3" s="25">
        <v>20000</v>
      </c>
      <c r="C3" s="26">
        <f>B3/$B$8</f>
        <v>400</v>
      </c>
      <c r="D3" s="25">
        <v>3</v>
      </c>
      <c r="E3" s="26">
        <f>C3*D3</f>
        <v>1200</v>
      </c>
      <c r="F3" s="25">
        <v>2500</v>
      </c>
      <c r="G3" s="27">
        <f>E3*F3/1000000</f>
        <v>3</v>
      </c>
    </row>
    <row r="4" spans="1:7" ht="15" x14ac:dyDescent="0.25">
      <c r="A4" s="24" t="s">
        <v>48</v>
      </c>
      <c r="B4" s="25">
        <v>10000</v>
      </c>
      <c r="C4" s="26">
        <f>B4/$B$8</f>
        <v>200</v>
      </c>
      <c r="D4" s="25">
        <v>4</v>
      </c>
      <c r="E4" s="26">
        <f>C4*D4</f>
        <v>800</v>
      </c>
      <c r="F4" s="25">
        <v>11000</v>
      </c>
      <c r="G4" s="27">
        <f>E4*F4/1000000</f>
        <v>8.8000000000000007</v>
      </c>
    </row>
    <row r="5" spans="1:7" ht="15" x14ac:dyDescent="0.25">
      <c r="A5" s="24" t="s">
        <v>49</v>
      </c>
      <c r="B5" s="26">
        <f>B4</f>
        <v>10000</v>
      </c>
      <c r="C5" s="26">
        <f>B5/$B$8</f>
        <v>200</v>
      </c>
      <c r="D5" s="25">
        <v>5</v>
      </c>
      <c r="E5" s="26">
        <f>C5*D5</f>
        <v>1000</v>
      </c>
      <c r="F5" s="25">
        <v>15000</v>
      </c>
      <c r="G5" s="27">
        <f>E5*F5/1000000</f>
        <v>15</v>
      </c>
    </row>
    <row r="6" spans="1:7" ht="15" x14ac:dyDescent="0.25">
      <c r="A6" s="24" t="s">
        <v>50</v>
      </c>
      <c r="B6" s="26">
        <f>B3</f>
        <v>20000</v>
      </c>
      <c r="C6" s="26">
        <f>B6/$B$8</f>
        <v>400</v>
      </c>
      <c r="D6" s="25">
        <v>5</v>
      </c>
      <c r="E6" s="26">
        <f>C6*D6</f>
        <v>2000</v>
      </c>
      <c r="F6" s="26">
        <f>F3</f>
        <v>2500</v>
      </c>
      <c r="G6" s="27">
        <f>E6*F6/1000000</f>
        <v>5</v>
      </c>
    </row>
    <row r="7" spans="1:7" ht="15" x14ac:dyDescent="0.25">
      <c r="A7" s="24" t="s">
        <v>51</v>
      </c>
      <c r="B7" s="26"/>
      <c r="C7" s="26"/>
      <c r="D7" s="26"/>
      <c r="E7" s="26"/>
      <c r="F7" s="25"/>
      <c r="G7" s="27">
        <f>G3+G4+G5-G6</f>
        <v>21.8</v>
      </c>
    </row>
    <row r="8" spans="1:7" ht="15" x14ac:dyDescent="0.25">
      <c r="A8" s="22" t="s">
        <v>52</v>
      </c>
      <c r="B8" s="25">
        <v>50</v>
      </c>
      <c r="C8" s="26"/>
      <c r="D8" s="26"/>
      <c r="E8" s="26"/>
      <c r="F8" s="26"/>
      <c r="G8" s="26"/>
    </row>
    <row r="9" spans="1:7" ht="15" x14ac:dyDescent="0.25">
      <c r="A9" s="24" t="s">
        <v>6</v>
      </c>
      <c r="B9" s="26">
        <f>B4</f>
        <v>10000</v>
      </c>
      <c r="C9" s="26"/>
      <c r="D9" s="26"/>
      <c r="E9" s="26"/>
      <c r="F9" s="25">
        <v>15000</v>
      </c>
      <c r="G9" s="26">
        <f>B9*F9/1000000</f>
        <v>150</v>
      </c>
    </row>
    <row r="10" spans="1:7" ht="15" x14ac:dyDescent="0.25">
      <c r="A10" s="24" t="s">
        <v>13</v>
      </c>
      <c r="B10" s="24"/>
      <c r="C10" s="24"/>
      <c r="D10" s="24"/>
      <c r="E10" s="24"/>
      <c r="F10" s="24"/>
      <c r="G10" s="28">
        <f>G7/G9</f>
        <v>0.14533333333333334</v>
      </c>
    </row>
  </sheetData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7"/>
  <sheetViews>
    <sheetView zoomScale="140" zoomScaleNormal="140" workbookViewId="0"/>
  </sheetViews>
  <sheetFormatPr baseColWidth="10" defaultColWidth="9.140625" defaultRowHeight="12.75" x14ac:dyDescent="0.2"/>
  <cols>
    <col min="1" max="1" width="30.140625" style="1" customWidth="1"/>
    <col min="2" max="3" width="11.42578125" style="1" customWidth="1"/>
    <col min="4" max="4" width="9.42578125" style="1" customWidth="1"/>
    <col min="5" max="5" width="11.42578125" style="1" customWidth="1"/>
    <col min="6" max="6" width="11.28515625" style="1" customWidth="1"/>
    <col min="7" max="7" width="4.5703125" style="1" customWidth="1"/>
    <col min="8" max="8" width="32.85546875" style="1" customWidth="1"/>
    <col min="9" max="9" width="10.42578125" style="1" customWidth="1"/>
    <col min="10" max="10" width="10.85546875" style="1" customWidth="1"/>
    <col min="11" max="11" width="10.7109375" style="1" bestFit="1" customWidth="1"/>
    <col min="12" max="12" width="10.28515625" style="1" bestFit="1" customWidth="1"/>
    <col min="13" max="256" width="11.42578125" style="1" customWidth="1"/>
    <col min="257" max="257" width="30.140625" style="1" customWidth="1"/>
    <col min="258" max="259" width="11.42578125" style="1" customWidth="1"/>
    <col min="260" max="260" width="9.42578125" style="1" customWidth="1"/>
    <col min="261" max="261" width="11.42578125" style="1" customWidth="1"/>
    <col min="262" max="262" width="11.28515625" style="1" customWidth="1"/>
    <col min="263" max="263" width="4.5703125" style="1" customWidth="1"/>
    <col min="264" max="264" width="26.42578125" style="1" customWidth="1"/>
    <col min="265" max="265" width="10.42578125" style="1" customWidth="1"/>
    <col min="266" max="266" width="13.28515625" style="1" bestFit="1" customWidth="1"/>
    <col min="267" max="267" width="10.7109375" style="1" bestFit="1" customWidth="1"/>
    <col min="268" max="268" width="10.28515625" style="1" bestFit="1" customWidth="1"/>
    <col min="269" max="512" width="11.42578125" style="1" customWidth="1"/>
    <col min="513" max="513" width="30.140625" style="1" customWidth="1"/>
    <col min="514" max="515" width="11.42578125" style="1" customWidth="1"/>
    <col min="516" max="516" width="9.42578125" style="1" customWidth="1"/>
    <col min="517" max="517" width="11.42578125" style="1" customWidth="1"/>
    <col min="518" max="518" width="11.28515625" style="1" customWidth="1"/>
    <col min="519" max="519" width="4.5703125" style="1" customWidth="1"/>
    <col min="520" max="520" width="26.42578125" style="1" customWidth="1"/>
    <col min="521" max="521" width="10.42578125" style="1" customWidth="1"/>
    <col min="522" max="522" width="13.28515625" style="1" bestFit="1" customWidth="1"/>
    <col min="523" max="523" width="10.7109375" style="1" bestFit="1" customWidth="1"/>
    <col min="524" max="524" width="10.28515625" style="1" bestFit="1" customWidth="1"/>
    <col min="525" max="768" width="11.42578125" style="1" customWidth="1"/>
    <col min="769" max="769" width="30.140625" style="1" customWidth="1"/>
    <col min="770" max="771" width="11.42578125" style="1" customWidth="1"/>
    <col min="772" max="772" width="9.42578125" style="1" customWidth="1"/>
    <col min="773" max="773" width="11.42578125" style="1" customWidth="1"/>
    <col min="774" max="774" width="11.28515625" style="1" customWidth="1"/>
    <col min="775" max="775" width="4.5703125" style="1" customWidth="1"/>
    <col min="776" max="776" width="26.42578125" style="1" customWidth="1"/>
    <col min="777" max="777" width="10.42578125" style="1" customWidth="1"/>
    <col min="778" max="778" width="13.28515625" style="1" bestFit="1" customWidth="1"/>
    <col min="779" max="779" width="10.7109375" style="1" bestFit="1" customWidth="1"/>
    <col min="780" max="780" width="10.28515625" style="1" bestFit="1" customWidth="1"/>
    <col min="781" max="1024" width="11.42578125" style="1" customWidth="1"/>
    <col min="1025" max="1025" width="30.140625" style="1" customWidth="1"/>
    <col min="1026" max="1027" width="11.42578125" style="1" customWidth="1"/>
    <col min="1028" max="1028" width="9.42578125" style="1" customWidth="1"/>
    <col min="1029" max="1029" width="11.42578125" style="1" customWidth="1"/>
    <col min="1030" max="1030" width="11.28515625" style="1" customWidth="1"/>
    <col min="1031" max="1031" width="4.5703125" style="1" customWidth="1"/>
    <col min="1032" max="1032" width="26.42578125" style="1" customWidth="1"/>
    <col min="1033" max="1033" width="10.42578125" style="1" customWidth="1"/>
    <col min="1034" max="1034" width="13.28515625" style="1" bestFit="1" customWidth="1"/>
    <col min="1035" max="1035" width="10.7109375" style="1" bestFit="1" customWidth="1"/>
    <col min="1036" max="1036" width="10.28515625" style="1" bestFit="1" customWidth="1"/>
    <col min="1037" max="1280" width="11.42578125" style="1" customWidth="1"/>
    <col min="1281" max="1281" width="30.140625" style="1" customWidth="1"/>
    <col min="1282" max="1283" width="11.42578125" style="1" customWidth="1"/>
    <col min="1284" max="1284" width="9.42578125" style="1" customWidth="1"/>
    <col min="1285" max="1285" width="11.42578125" style="1" customWidth="1"/>
    <col min="1286" max="1286" width="11.28515625" style="1" customWidth="1"/>
    <col min="1287" max="1287" width="4.5703125" style="1" customWidth="1"/>
    <col min="1288" max="1288" width="26.42578125" style="1" customWidth="1"/>
    <col min="1289" max="1289" width="10.42578125" style="1" customWidth="1"/>
    <col min="1290" max="1290" width="13.28515625" style="1" bestFit="1" customWidth="1"/>
    <col min="1291" max="1291" width="10.7109375" style="1" bestFit="1" customWidth="1"/>
    <col min="1292" max="1292" width="10.28515625" style="1" bestFit="1" customWidth="1"/>
    <col min="1293" max="1536" width="11.42578125" style="1" customWidth="1"/>
    <col min="1537" max="1537" width="30.140625" style="1" customWidth="1"/>
    <col min="1538" max="1539" width="11.42578125" style="1" customWidth="1"/>
    <col min="1540" max="1540" width="9.42578125" style="1" customWidth="1"/>
    <col min="1541" max="1541" width="11.42578125" style="1" customWidth="1"/>
    <col min="1542" max="1542" width="11.28515625" style="1" customWidth="1"/>
    <col min="1543" max="1543" width="4.5703125" style="1" customWidth="1"/>
    <col min="1544" max="1544" width="26.42578125" style="1" customWidth="1"/>
    <col min="1545" max="1545" width="10.42578125" style="1" customWidth="1"/>
    <col min="1546" max="1546" width="13.28515625" style="1" bestFit="1" customWidth="1"/>
    <col min="1547" max="1547" width="10.7109375" style="1" bestFit="1" customWidth="1"/>
    <col min="1548" max="1548" width="10.28515625" style="1" bestFit="1" customWidth="1"/>
    <col min="1549" max="1792" width="11.42578125" style="1" customWidth="1"/>
    <col min="1793" max="1793" width="30.140625" style="1" customWidth="1"/>
    <col min="1794" max="1795" width="11.42578125" style="1" customWidth="1"/>
    <col min="1796" max="1796" width="9.42578125" style="1" customWidth="1"/>
    <col min="1797" max="1797" width="11.42578125" style="1" customWidth="1"/>
    <col min="1798" max="1798" width="11.28515625" style="1" customWidth="1"/>
    <col min="1799" max="1799" width="4.5703125" style="1" customWidth="1"/>
    <col min="1800" max="1800" width="26.42578125" style="1" customWidth="1"/>
    <col min="1801" max="1801" width="10.42578125" style="1" customWidth="1"/>
    <col min="1802" max="1802" width="13.28515625" style="1" bestFit="1" customWidth="1"/>
    <col min="1803" max="1803" width="10.7109375" style="1" bestFit="1" customWidth="1"/>
    <col min="1804" max="1804" width="10.28515625" style="1" bestFit="1" customWidth="1"/>
    <col min="1805" max="2048" width="11.42578125" style="1" customWidth="1"/>
    <col min="2049" max="2049" width="30.140625" style="1" customWidth="1"/>
    <col min="2050" max="2051" width="11.42578125" style="1" customWidth="1"/>
    <col min="2052" max="2052" width="9.42578125" style="1" customWidth="1"/>
    <col min="2053" max="2053" width="11.42578125" style="1" customWidth="1"/>
    <col min="2054" max="2054" width="11.28515625" style="1" customWidth="1"/>
    <col min="2055" max="2055" width="4.5703125" style="1" customWidth="1"/>
    <col min="2056" max="2056" width="26.42578125" style="1" customWidth="1"/>
    <col min="2057" max="2057" width="10.42578125" style="1" customWidth="1"/>
    <col min="2058" max="2058" width="13.28515625" style="1" bestFit="1" customWidth="1"/>
    <col min="2059" max="2059" width="10.7109375" style="1" bestFit="1" customWidth="1"/>
    <col min="2060" max="2060" width="10.28515625" style="1" bestFit="1" customWidth="1"/>
    <col min="2061" max="2304" width="11.42578125" style="1" customWidth="1"/>
    <col min="2305" max="2305" width="30.140625" style="1" customWidth="1"/>
    <col min="2306" max="2307" width="11.42578125" style="1" customWidth="1"/>
    <col min="2308" max="2308" width="9.42578125" style="1" customWidth="1"/>
    <col min="2309" max="2309" width="11.42578125" style="1" customWidth="1"/>
    <col min="2310" max="2310" width="11.28515625" style="1" customWidth="1"/>
    <col min="2311" max="2311" width="4.5703125" style="1" customWidth="1"/>
    <col min="2312" max="2312" width="26.42578125" style="1" customWidth="1"/>
    <col min="2313" max="2313" width="10.42578125" style="1" customWidth="1"/>
    <col min="2314" max="2314" width="13.28515625" style="1" bestFit="1" customWidth="1"/>
    <col min="2315" max="2315" width="10.7109375" style="1" bestFit="1" customWidth="1"/>
    <col min="2316" max="2316" width="10.28515625" style="1" bestFit="1" customWidth="1"/>
    <col min="2317" max="2560" width="11.42578125" style="1" customWidth="1"/>
    <col min="2561" max="2561" width="30.140625" style="1" customWidth="1"/>
    <col min="2562" max="2563" width="11.42578125" style="1" customWidth="1"/>
    <col min="2564" max="2564" width="9.42578125" style="1" customWidth="1"/>
    <col min="2565" max="2565" width="11.42578125" style="1" customWidth="1"/>
    <col min="2566" max="2566" width="11.28515625" style="1" customWidth="1"/>
    <col min="2567" max="2567" width="4.5703125" style="1" customWidth="1"/>
    <col min="2568" max="2568" width="26.42578125" style="1" customWidth="1"/>
    <col min="2569" max="2569" width="10.42578125" style="1" customWidth="1"/>
    <col min="2570" max="2570" width="13.28515625" style="1" bestFit="1" customWidth="1"/>
    <col min="2571" max="2571" width="10.7109375" style="1" bestFit="1" customWidth="1"/>
    <col min="2572" max="2572" width="10.28515625" style="1" bestFit="1" customWidth="1"/>
    <col min="2573" max="2816" width="11.42578125" style="1" customWidth="1"/>
    <col min="2817" max="2817" width="30.140625" style="1" customWidth="1"/>
    <col min="2818" max="2819" width="11.42578125" style="1" customWidth="1"/>
    <col min="2820" max="2820" width="9.42578125" style="1" customWidth="1"/>
    <col min="2821" max="2821" width="11.42578125" style="1" customWidth="1"/>
    <col min="2822" max="2822" width="11.28515625" style="1" customWidth="1"/>
    <col min="2823" max="2823" width="4.5703125" style="1" customWidth="1"/>
    <col min="2824" max="2824" width="26.42578125" style="1" customWidth="1"/>
    <col min="2825" max="2825" width="10.42578125" style="1" customWidth="1"/>
    <col min="2826" max="2826" width="13.28515625" style="1" bestFit="1" customWidth="1"/>
    <col min="2827" max="2827" width="10.7109375" style="1" bestFit="1" customWidth="1"/>
    <col min="2828" max="2828" width="10.28515625" style="1" bestFit="1" customWidth="1"/>
    <col min="2829" max="3072" width="11.42578125" style="1" customWidth="1"/>
    <col min="3073" max="3073" width="30.140625" style="1" customWidth="1"/>
    <col min="3074" max="3075" width="11.42578125" style="1" customWidth="1"/>
    <col min="3076" max="3076" width="9.42578125" style="1" customWidth="1"/>
    <col min="3077" max="3077" width="11.42578125" style="1" customWidth="1"/>
    <col min="3078" max="3078" width="11.28515625" style="1" customWidth="1"/>
    <col min="3079" max="3079" width="4.5703125" style="1" customWidth="1"/>
    <col min="3080" max="3080" width="26.42578125" style="1" customWidth="1"/>
    <col min="3081" max="3081" width="10.42578125" style="1" customWidth="1"/>
    <col min="3082" max="3082" width="13.28515625" style="1" bestFit="1" customWidth="1"/>
    <col min="3083" max="3083" width="10.7109375" style="1" bestFit="1" customWidth="1"/>
    <col min="3084" max="3084" width="10.28515625" style="1" bestFit="1" customWidth="1"/>
    <col min="3085" max="3328" width="11.42578125" style="1" customWidth="1"/>
    <col min="3329" max="3329" width="30.140625" style="1" customWidth="1"/>
    <col min="3330" max="3331" width="11.42578125" style="1" customWidth="1"/>
    <col min="3332" max="3332" width="9.42578125" style="1" customWidth="1"/>
    <col min="3333" max="3333" width="11.42578125" style="1" customWidth="1"/>
    <col min="3334" max="3334" width="11.28515625" style="1" customWidth="1"/>
    <col min="3335" max="3335" width="4.5703125" style="1" customWidth="1"/>
    <col min="3336" max="3336" width="26.42578125" style="1" customWidth="1"/>
    <col min="3337" max="3337" width="10.42578125" style="1" customWidth="1"/>
    <col min="3338" max="3338" width="13.28515625" style="1" bestFit="1" customWidth="1"/>
    <col min="3339" max="3339" width="10.7109375" style="1" bestFit="1" customWidth="1"/>
    <col min="3340" max="3340" width="10.28515625" style="1" bestFit="1" customWidth="1"/>
    <col min="3341" max="3584" width="11.42578125" style="1" customWidth="1"/>
    <col min="3585" max="3585" width="30.140625" style="1" customWidth="1"/>
    <col min="3586" max="3587" width="11.42578125" style="1" customWidth="1"/>
    <col min="3588" max="3588" width="9.42578125" style="1" customWidth="1"/>
    <col min="3589" max="3589" width="11.42578125" style="1" customWidth="1"/>
    <col min="3590" max="3590" width="11.28515625" style="1" customWidth="1"/>
    <col min="3591" max="3591" width="4.5703125" style="1" customWidth="1"/>
    <col min="3592" max="3592" width="26.42578125" style="1" customWidth="1"/>
    <col min="3593" max="3593" width="10.42578125" style="1" customWidth="1"/>
    <col min="3594" max="3594" width="13.28515625" style="1" bestFit="1" customWidth="1"/>
    <col min="3595" max="3595" width="10.7109375" style="1" bestFit="1" customWidth="1"/>
    <col min="3596" max="3596" width="10.28515625" style="1" bestFit="1" customWidth="1"/>
    <col min="3597" max="3840" width="11.42578125" style="1" customWidth="1"/>
    <col min="3841" max="3841" width="30.140625" style="1" customWidth="1"/>
    <col min="3842" max="3843" width="11.42578125" style="1" customWidth="1"/>
    <col min="3844" max="3844" width="9.42578125" style="1" customWidth="1"/>
    <col min="3845" max="3845" width="11.42578125" style="1" customWidth="1"/>
    <col min="3846" max="3846" width="11.28515625" style="1" customWidth="1"/>
    <col min="3847" max="3847" width="4.5703125" style="1" customWidth="1"/>
    <col min="3848" max="3848" width="26.42578125" style="1" customWidth="1"/>
    <col min="3849" max="3849" width="10.42578125" style="1" customWidth="1"/>
    <col min="3850" max="3850" width="13.28515625" style="1" bestFit="1" customWidth="1"/>
    <col min="3851" max="3851" width="10.7109375" style="1" bestFit="1" customWidth="1"/>
    <col min="3852" max="3852" width="10.28515625" style="1" bestFit="1" customWidth="1"/>
    <col min="3853" max="4096" width="11.42578125" style="1" customWidth="1"/>
    <col min="4097" max="4097" width="30.140625" style="1" customWidth="1"/>
    <col min="4098" max="4099" width="11.42578125" style="1" customWidth="1"/>
    <col min="4100" max="4100" width="9.42578125" style="1" customWidth="1"/>
    <col min="4101" max="4101" width="11.42578125" style="1" customWidth="1"/>
    <col min="4102" max="4102" width="11.28515625" style="1" customWidth="1"/>
    <col min="4103" max="4103" width="4.5703125" style="1" customWidth="1"/>
    <col min="4104" max="4104" width="26.42578125" style="1" customWidth="1"/>
    <col min="4105" max="4105" width="10.42578125" style="1" customWidth="1"/>
    <col min="4106" max="4106" width="13.28515625" style="1" bestFit="1" customWidth="1"/>
    <col min="4107" max="4107" width="10.7109375" style="1" bestFit="1" customWidth="1"/>
    <col min="4108" max="4108" width="10.28515625" style="1" bestFit="1" customWidth="1"/>
    <col min="4109" max="4352" width="11.42578125" style="1" customWidth="1"/>
    <col min="4353" max="4353" width="30.140625" style="1" customWidth="1"/>
    <col min="4354" max="4355" width="11.42578125" style="1" customWidth="1"/>
    <col min="4356" max="4356" width="9.42578125" style="1" customWidth="1"/>
    <col min="4357" max="4357" width="11.42578125" style="1" customWidth="1"/>
    <col min="4358" max="4358" width="11.28515625" style="1" customWidth="1"/>
    <col min="4359" max="4359" width="4.5703125" style="1" customWidth="1"/>
    <col min="4360" max="4360" width="26.42578125" style="1" customWidth="1"/>
    <col min="4361" max="4361" width="10.42578125" style="1" customWidth="1"/>
    <col min="4362" max="4362" width="13.28515625" style="1" bestFit="1" customWidth="1"/>
    <col min="4363" max="4363" width="10.7109375" style="1" bestFit="1" customWidth="1"/>
    <col min="4364" max="4364" width="10.28515625" style="1" bestFit="1" customWidth="1"/>
    <col min="4365" max="4608" width="11.42578125" style="1" customWidth="1"/>
    <col min="4609" max="4609" width="30.140625" style="1" customWidth="1"/>
    <col min="4610" max="4611" width="11.42578125" style="1" customWidth="1"/>
    <col min="4612" max="4612" width="9.42578125" style="1" customWidth="1"/>
    <col min="4613" max="4613" width="11.42578125" style="1" customWidth="1"/>
    <col min="4614" max="4614" width="11.28515625" style="1" customWidth="1"/>
    <col min="4615" max="4615" width="4.5703125" style="1" customWidth="1"/>
    <col min="4616" max="4616" width="26.42578125" style="1" customWidth="1"/>
    <col min="4617" max="4617" width="10.42578125" style="1" customWidth="1"/>
    <col min="4618" max="4618" width="13.28515625" style="1" bestFit="1" customWidth="1"/>
    <col min="4619" max="4619" width="10.7109375" style="1" bestFit="1" customWidth="1"/>
    <col min="4620" max="4620" width="10.28515625" style="1" bestFit="1" customWidth="1"/>
    <col min="4621" max="4864" width="11.42578125" style="1" customWidth="1"/>
    <col min="4865" max="4865" width="30.140625" style="1" customWidth="1"/>
    <col min="4866" max="4867" width="11.42578125" style="1" customWidth="1"/>
    <col min="4868" max="4868" width="9.42578125" style="1" customWidth="1"/>
    <col min="4869" max="4869" width="11.42578125" style="1" customWidth="1"/>
    <col min="4870" max="4870" width="11.28515625" style="1" customWidth="1"/>
    <col min="4871" max="4871" width="4.5703125" style="1" customWidth="1"/>
    <col min="4872" max="4872" width="26.42578125" style="1" customWidth="1"/>
    <col min="4873" max="4873" width="10.42578125" style="1" customWidth="1"/>
    <col min="4874" max="4874" width="13.28515625" style="1" bestFit="1" customWidth="1"/>
    <col min="4875" max="4875" width="10.7109375" style="1" bestFit="1" customWidth="1"/>
    <col min="4876" max="4876" width="10.28515625" style="1" bestFit="1" customWidth="1"/>
    <col min="4877" max="5120" width="11.42578125" style="1" customWidth="1"/>
    <col min="5121" max="5121" width="30.140625" style="1" customWidth="1"/>
    <col min="5122" max="5123" width="11.42578125" style="1" customWidth="1"/>
    <col min="5124" max="5124" width="9.42578125" style="1" customWidth="1"/>
    <col min="5125" max="5125" width="11.42578125" style="1" customWidth="1"/>
    <col min="5126" max="5126" width="11.28515625" style="1" customWidth="1"/>
    <col min="5127" max="5127" width="4.5703125" style="1" customWidth="1"/>
    <col min="5128" max="5128" width="26.42578125" style="1" customWidth="1"/>
    <col min="5129" max="5129" width="10.42578125" style="1" customWidth="1"/>
    <col min="5130" max="5130" width="13.28515625" style="1" bestFit="1" customWidth="1"/>
    <col min="5131" max="5131" width="10.7109375" style="1" bestFit="1" customWidth="1"/>
    <col min="5132" max="5132" width="10.28515625" style="1" bestFit="1" customWidth="1"/>
    <col min="5133" max="5376" width="11.42578125" style="1" customWidth="1"/>
    <col min="5377" max="5377" width="30.140625" style="1" customWidth="1"/>
    <col min="5378" max="5379" width="11.42578125" style="1" customWidth="1"/>
    <col min="5380" max="5380" width="9.42578125" style="1" customWidth="1"/>
    <col min="5381" max="5381" width="11.42578125" style="1" customWidth="1"/>
    <col min="5382" max="5382" width="11.28515625" style="1" customWidth="1"/>
    <col min="5383" max="5383" width="4.5703125" style="1" customWidth="1"/>
    <col min="5384" max="5384" width="26.42578125" style="1" customWidth="1"/>
    <col min="5385" max="5385" width="10.42578125" style="1" customWidth="1"/>
    <col min="5386" max="5386" width="13.28515625" style="1" bestFit="1" customWidth="1"/>
    <col min="5387" max="5387" width="10.7109375" style="1" bestFit="1" customWidth="1"/>
    <col min="5388" max="5388" width="10.28515625" style="1" bestFit="1" customWidth="1"/>
    <col min="5389" max="5632" width="11.42578125" style="1" customWidth="1"/>
    <col min="5633" max="5633" width="30.140625" style="1" customWidth="1"/>
    <col min="5634" max="5635" width="11.42578125" style="1" customWidth="1"/>
    <col min="5636" max="5636" width="9.42578125" style="1" customWidth="1"/>
    <col min="5637" max="5637" width="11.42578125" style="1" customWidth="1"/>
    <col min="5638" max="5638" width="11.28515625" style="1" customWidth="1"/>
    <col min="5639" max="5639" width="4.5703125" style="1" customWidth="1"/>
    <col min="5640" max="5640" width="26.42578125" style="1" customWidth="1"/>
    <col min="5641" max="5641" width="10.42578125" style="1" customWidth="1"/>
    <col min="5642" max="5642" width="13.28515625" style="1" bestFit="1" customWidth="1"/>
    <col min="5643" max="5643" width="10.7109375" style="1" bestFit="1" customWidth="1"/>
    <col min="5644" max="5644" width="10.28515625" style="1" bestFit="1" customWidth="1"/>
    <col min="5645" max="5888" width="11.42578125" style="1" customWidth="1"/>
    <col min="5889" max="5889" width="30.140625" style="1" customWidth="1"/>
    <col min="5890" max="5891" width="11.42578125" style="1" customWidth="1"/>
    <col min="5892" max="5892" width="9.42578125" style="1" customWidth="1"/>
    <col min="5893" max="5893" width="11.42578125" style="1" customWidth="1"/>
    <col min="5894" max="5894" width="11.28515625" style="1" customWidth="1"/>
    <col min="5895" max="5895" width="4.5703125" style="1" customWidth="1"/>
    <col min="5896" max="5896" width="26.42578125" style="1" customWidth="1"/>
    <col min="5897" max="5897" width="10.42578125" style="1" customWidth="1"/>
    <col min="5898" max="5898" width="13.28515625" style="1" bestFit="1" customWidth="1"/>
    <col min="5899" max="5899" width="10.7109375" style="1" bestFit="1" customWidth="1"/>
    <col min="5900" max="5900" width="10.28515625" style="1" bestFit="1" customWidth="1"/>
    <col min="5901" max="6144" width="11.42578125" style="1" customWidth="1"/>
    <col min="6145" max="6145" width="30.140625" style="1" customWidth="1"/>
    <col min="6146" max="6147" width="11.42578125" style="1" customWidth="1"/>
    <col min="6148" max="6148" width="9.42578125" style="1" customWidth="1"/>
    <col min="6149" max="6149" width="11.42578125" style="1" customWidth="1"/>
    <col min="6150" max="6150" width="11.28515625" style="1" customWidth="1"/>
    <col min="6151" max="6151" width="4.5703125" style="1" customWidth="1"/>
    <col min="6152" max="6152" width="26.42578125" style="1" customWidth="1"/>
    <col min="6153" max="6153" width="10.42578125" style="1" customWidth="1"/>
    <col min="6154" max="6154" width="13.28515625" style="1" bestFit="1" customWidth="1"/>
    <col min="6155" max="6155" width="10.7109375" style="1" bestFit="1" customWidth="1"/>
    <col min="6156" max="6156" width="10.28515625" style="1" bestFit="1" customWidth="1"/>
    <col min="6157" max="6400" width="11.42578125" style="1" customWidth="1"/>
    <col min="6401" max="6401" width="30.140625" style="1" customWidth="1"/>
    <col min="6402" max="6403" width="11.42578125" style="1" customWidth="1"/>
    <col min="6404" max="6404" width="9.42578125" style="1" customWidth="1"/>
    <col min="6405" max="6405" width="11.42578125" style="1" customWidth="1"/>
    <col min="6406" max="6406" width="11.28515625" style="1" customWidth="1"/>
    <col min="6407" max="6407" width="4.5703125" style="1" customWidth="1"/>
    <col min="6408" max="6408" width="26.42578125" style="1" customWidth="1"/>
    <col min="6409" max="6409" width="10.42578125" style="1" customWidth="1"/>
    <col min="6410" max="6410" width="13.28515625" style="1" bestFit="1" customWidth="1"/>
    <col min="6411" max="6411" width="10.7109375" style="1" bestFit="1" customWidth="1"/>
    <col min="6412" max="6412" width="10.28515625" style="1" bestFit="1" customWidth="1"/>
    <col min="6413" max="6656" width="11.42578125" style="1" customWidth="1"/>
    <col min="6657" max="6657" width="30.140625" style="1" customWidth="1"/>
    <col min="6658" max="6659" width="11.42578125" style="1" customWidth="1"/>
    <col min="6660" max="6660" width="9.42578125" style="1" customWidth="1"/>
    <col min="6661" max="6661" width="11.42578125" style="1" customWidth="1"/>
    <col min="6662" max="6662" width="11.28515625" style="1" customWidth="1"/>
    <col min="6663" max="6663" width="4.5703125" style="1" customWidth="1"/>
    <col min="6664" max="6664" width="26.42578125" style="1" customWidth="1"/>
    <col min="6665" max="6665" width="10.42578125" style="1" customWidth="1"/>
    <col min="6666" max="6666" width="13.28515625" style="1" bestFit="1" customWidth="1"/>
    <col min="6667" max="6667" width="10.7109375" style="1" bestFit="1" customWidth="1"/>
    <col min="6668" max="6668" width="10.28515625" style="1" bestFit="1" customWidth="1"/>
    <col min="6669" max="6912" width="11.42578125" style="1" customWidth="1"/>
    <col min="6913" max="6913" width="30.140625" style="1" customWidth="1"/>
    <col min="6914" max="6915" width="11.42578125" style="1" customWidth="1"/>
    <col min="6916" max="6916" width="9.42578125" style="1" customWidth="1"/>
    <col min="6917" max="6917" width="11.42578125" style="1" customWidth="1"/>
    <col min="6918" max="6918" width="11.28515625" style="1" customWidth="1"/>
    <col min="6919" max="6919" width="4.5703125" style="1" customWidth="1"/>
    <col min="6920" max="6920" width="26.42578125" style="1" customWidth="1"/>
    <col min="6921" max="6921" width="10.42578125" style="1" customWidth="1"/>
    <col min="6922" max="6922" width="13.28515625" style="1" bestFit="1" customWidth="1"/>
    <col min="6923" max="6923" width="10.7109375" style="1" bestFit="1" customWidth="1"/>
    <col min="6924" max="6924" width="10.28515625" style="1" bestFit="1" customWidth="1"/>
    <col min="6925" max="7168" width="11.42578125" style="1" customWidth="1"/>
    <col min="7169" max="7169" width="30.140625" style="1" customWidth="1"/>
    <col min="7170" max="7171" width="11.42578125" style="1" customWidth="1"/>
    <col min="7172" max="7172" width="9.42578125" style="1" customWidth="1"/>
    <col min="7173" max="7173" width="11.42578125" style="1" customWidth="1"/>
    <col min="7174" max="7174" width="11.28515625" style="1" customWidth="1"/>
    <col min="7175" max="7175" width="4.5703125" style="1" customWidth="1"/>
    <col min="7176" max="7176" width="26.42578125" style="1" customWidth="1"/>
    <col min="7177" max="7177" width="10.42578125" style="1" customWidth="1"/>
    <col min="7178" max="7178" width="13.28515625" style="1" bestFit="1" customWidth="1"/>
    <col min="7179" max="7179" width="10.7109375" style="1" bestFit="1" customWidth="1"/>
    <col min="7180" max="7180" width="10.28515625" style="1" bestFit="1" customWidth="1"/>
    <col min="7181" max="7424" width="11.42578125" style="1" customWidth="1"/>
    <col min="7425" max="7425" width="30.140625" style="1" customWidth="1"/>
    <col min="7426" max="7427" width="11.42578125" style="1" customWidth="1"/>
    <col min="7428" max="7428" width="9.42578125" style="1" customWidth="1"/>
    <col min="7429" max="7429" width="11.42578125" style="1" customWidth="1"/>
    <col min="7430" max="7430" width="11.28515625" style="1" customWidth="1"/>
    <col min="7431" max="7431" width="4.5703125" style="1" customWidth="1"/>
    <col min="7432" max="7432" width="26.42578125" style="1" customWidth="1"/>
    <col min="7433" max="7433" width="10.42578125" style="1" customWidth="1"/>
    <col min="7434" max="7434" width="13.28515625" style="1" bestFit="1" customWidth="1"/>
    <col min="7435" max="7435" width="10.7109375" style="1" bestFit="1" customWidth="1"/>
    <col min="7436" max="7436" width="10.28515625" style="1" bestFit="1" customWidth="1"/>
    <col min="7437" max="7680" width="11.42578125" style="1" customWidth="1"/>
    <col min="7681" max="7681" width="30.140625" style="1" customWidth="1"/>
    <col min="7682" max="7683" width="11.42578125" style="1" customWidth="1"/>
    <col min="7684" max="7684" width="9.42578125" style="1" customWidth="1"/>
    <col min="7685" max="7685" width="11.42578125" style="1" customWidth="1"/>
    <col min="7686" max="7686" width="11.28515625" style="1" customWidth="1"/>
    <col min="7687" max="7687" width="4.5703125" style="1" customWidth="1"/>
    <col min="7688" max="7688" width="26.42578125" style="1" customWidth="1"/>
    <col min="7689" max="7689" width="10.42578125" style="1" customWidth="1"/>
    <col min="7690" max="7690" width="13.28515625" style="1" bestFit="1" customWidth="1"/>
    <col min="7691" max="7691" width="10.7109375" style="1" bestFit="1" customWidth="1"/>
    <col min="7692" max="7692" width="10.28515625" style="1" bestFit="1" customWidth="1"/>
    <col min="7693" max="7936" width="11.42578125" style="1" customWidth="1"/>
    <col min="7937" max="7937" width="30.140625" style="1" customWidth="1"/>
    <col min="7938" max="7939" width="11.42578125" style="1" customWidth="1"/>
    <col min="7940" max="7940" width="9.42578125" style="1" customWidth="1"/>
    <col min="7941" max="7941" width="11.42578125" style="1" customWidth="1"/>
    <col min="7942" max="7942" width="11.28515625" style="1" customWidth="1"/>
    <col min="7943" max="7943" width="4.5703125" style="1" customWidth="1"/>
    <col min="7944" max="7944" width="26.42578125" style="1" customWidth="1"/>
    <col min="7945" max="7945" width="10.42578125" style="1" customWidth="1"/>
    <col min="7946" max="7946" width="13.28515625" style="1" bestFit="1" customWidth="1"/>
    <col min="7947" max="7947" width="10.7109375" style="1" bestFit="1" customWidth="1"/>
    <col min="7948" max="7948" width="10.28515625" style="1" bestFit="1" customWidth="1"/>
    <col min="7949" max="8192" width="11.42578125" style="1" customWidth="1"/>
    <col min="8193" max="8193" width="30.140625" style="1" customWidth="1"/>
    <col min="8194" max="8195" width="11.42578125" style="1" customWidth="1"/>
    <col min="8196" max="8196" width="9.42578125" style="1" customWidth="1"/>
    <col min="8197" max="8197" width="11.42578125" style="1" customWidth="1"/>
    <col min="8198" max="8198" width="11.28515625" style="1" customWidth="1"/>
    <col min="8199" max="8199" width="4.5703125" style="1" customWidth="1"/>
    <col min="8200" max="8200" width="26.42578125" style="1" customWidth="1"/>
    <col min="8201" max="8201" width="10.42578125" style="1" customWidth="1"/>
    <col min="8202" max="8202" width="13.28515625" style="1" bestFit="1" customWidth="1"/>
    <col min="8203" max="8203" width="10.7109375" style="1" bestFit="1" customWidth="1"/>
    <col min="8204" max="8204" width="10.28515625" style="1" bestFit="1" customWidth="1"/>
    <col min="8205" max="8448" width="11.42578125" style="1" customWidth="1"/>
    <col min="8449" max="8449" width="30.140625" style="1" customWidth="1"/>
    <col min="8450" max="8451" width="11.42578125" style="1" customWidth="1"/>
    <col min="8452" max="8452" width="9.42578125" style="1" customWidth="1"/>
    <col min="8453" max="8453" width="11.42578125" style="1" customWidth="1"/>
    <col min="8454" max="8454" width="11.28515625" style="1" customWidth="1"/>
    <col min="8455" max="8455" width="4.5703125" style="1" customWidth="1"/>
    <col min="8456" max="8456" width="26.42578125" style="1" customWidth="1"/>
    <col min="8457" max="8457" width="10.42578125" style="1" customWidth="1"/>
    <col min="8458" max="8458" width="13.28515625" style="1" bestFit="1" customWidth="1"/>
    <col min="8459" max="8459" width="10.7109375" style="1" bestFit="1" customWidth="1"/>
    <col min="8460" max="8460" width="10.28515625" style="1" bestFit="1" customWidth="1"/>
    <col min="8461" max="8704" width="11.42578125" style="1" customWidth="1"/>
    <col min="8705" max="8705" width="30.140625" style="1" customWidth="1"/>
    <col min="8706" max="8707" width="11.42578125" style="1" customWidth="1"/>
    <col min="8708" max="8708" width="9.42578125" style="1" customWidth="1"/>
    <col min="8709" max="8709" width="11.42578125" style="1" customWidth="1"/>
    <col min="8710" max="8710" width="11.28515625" style="1" customWidth="1"/>
    <col min="8711" max="8711" width="4.5703125" style="1" customWidth="1"/>
    <col min="8712" max="8712" width="26.42578125" style="1" customWidth="1"/>
    <col min="8713" max="8713" width="10.42578125" style="1" customWidth="1"/>
    <col min="8714" max="8714" width="13.28515625" style="1" bestFit="1" customWidth="1"/>
    <col min="8715" max="8715" width="10.7109375" style="1" bestFit="1" customWidth="1"/>
    <col min="8716" max="8716" width="10.28515625" style="1" bestFit="1" customWidth="1"/>
    <col min="8717" max="8960" width="11.42578125" style="1" customWidth="1"/>
    <col min="8961" max="8961" width="30.140625" style="1" customWidth="1"/>
    <col min="8962" max="8963" width="11.42578125" style="1" customWidth="1"/>
    <col min="8964" max="8964" width="9.42578125" style="1" customWidth="1"/>
    <col min="8965" max="8965" width="11.42578125" style="1" customWidth="1"/>
    <col min="8966" max="8966" width="11.28515625" style="1" customWidth="1"/>
    <col min="8967" max="8967" width="4.5703125" style="1" customWidth="1"/>
    <col min="8968" max="8968" width="26.42578125" style="1" customWidth="1"/>
    <col min="8969" max="8969" width="10.42578125" style="1" customWidth="1"/>
    <col min="8970" max="8970" width="13.28515625" style="1" bestFit="1" customWidth="1"/>
    <col min="8971" max="8971" width="10.7109375" style="1" bestFit="1" customWidth="1"/>
    <col min="8972" max="8972" width="10.28515625" style="1" bestFit="1" customWidth="1"/>
    <col min="8973" max="9216" width="11.42578125" style="1" customWidth="1"/>
    <col min="9217" max="9217" width="30.140625" style="1" customWidth="1"/>
    <col min="9218" max="9219" width="11.42578125" style="1" customWidth="1"/>
    <col min="9220" max="9220" width="9.42578125" style="1" customWidth="1"/>
    <col min="9221" max="9221" width="11.42578125" style="1" customWidth="1"/>
    <col min="9222" max="9222" width="11.28515625" style="1" customWidth="1"/>
    <col min="9223" max="9223" width="4.5703125" style="1" customWidth="1"/>
    <col min="9224" max="9224" width="26.42578125" style="1" customWidth="1"/>
    <col min="9225" max="9225" width="10.42578125" style="1" customWidth="1"/>
    <col min="9226" max="9226" width="13.28515625" style="1" bestFit="1" customWidth="1"/>
    <col min="9227" max="9227" width="10.7109375" style="1" bestFit="1" customWidth="1"/>
    <col min="9228" max="9228" width="10.28515625" style="1" bestFit="1" customWidth="1"/>
    <col min="9229" max="9472" width="11.42578125" style="1" customWidth="1"/>
    <col min="9473" max="9473" width="30.140625" style="1" customWidth="1"/>
    <col min="9474" max="9475" width="11.42578125" style="1" customWidth="1"/>
    <col min="9476" max="9476" width="9.42578125" style="1" customWidth="1"/>
    <col min="9477" max="9477" width="11.42578125" style="1" customWidth="1"/>
    <col min="9478" max="9478" width="11.28515625" style="1" customWidth="1"/>
    <col min="9479" max="9479" width="4.5703125" style="1" customWidth="1"/>
    <col min="9480" max="9480" width="26.42578125" style="1" customWidth="1"/>
    <col min="9481" max="9481" width="10.42578125" style="1" customWidth="1"/>
    <col min="9482" max="9482" width="13.28515625" style="1" bestFit="1" customWidth="1"/>
    <col min="9483" max="9483" width="10.7109375" style="1" bestFit="1" customWidth="1"/>
    <col min="9484" max="9484" width="10.28515625" style="1" bestFit="1" customWidth="1"/>
    <col min="9485" max="9728" width="11.42578125" style="1" customWidth="1"/>
    <col min="9729" max="9729" width="30.140625" style="1" customWidth="1"/>
    <col min="9730" max="9731" width="11.42578125" style="1" customWidth="1"/>
    <col min="9732" max="9732" width="9.42578125" style="1" customWidth="1"/>
    <col min="9733" max="9733" width="11.42578125" style="1" customWidth="1"/>
    <col min="9734" max="9734" width="11.28515625" style="1" customWidth="1"/>
    <col min="9735" max="9735" width="4.5703125" style="1" customWidth="1"/>
    <col min="9736" max="9736" width="26.42578125" style="1" customWidth="1"/>
    <col min="9737" max="9737" width="10.42578125" style="1" customWidth="1"/>
    <col min="9738" max="9738" width="13.28515625" style="1" bestFit="1" customWidth="1"/>
    <col min="9739" max="9739" width="10.7109375" style="1" bestFit="1" customWidth="1"/>
    <col min="9740" max="9740" width="10.28515625" style="1" bestFit="1" customWidth="1"/>
    <col min="9741" max="9984" width="11.42578125" style="1" customWidth="1"/>
    <col min="9985" max="9985" width="30.140625" style="1" customWidth="1"/>
    <col min="9986" max="9987" width="11.42578125" style="1" customWidth="1"/>
    <col min="9988" max="9988" width="9.42578125" style="1" customWidth="1"/>
    <col min="9989" max="9989" width="11.42578125" style="1" customWidth="1"/>
    <col min="9990" max="9990" width="11.28515625" style="1" customWidth="1"/>
    <col min="9991" max="9991" width="4.5703125" style="1" customWidth="1"/>
    <col min="9992" max="9992" width="26.42578125" style="1" customWidth="1"/>
    <col min="9993" max="9993" width="10.42578125" style="1" customWidth="1"/>
    <col min="9994" max="9994" width="13.28515625" style="1" bestFit="1" customWidth="1"/>
    <col min="9995" max="9995" width="10.7109375" style="1" bestFit="1" customWidth="1"/>
    <col min="9996" max="9996" width="10.28515625" style="1" bestFit="1" customWidth="1"/>
    <col min="9997" max="10240" width="11.42578125" style="1" customWidth="1"/>
    <col min="10241" max="10241" width="30.140625" style="1" customWidth="1"/>
    <col min="10242" max="10243" width="11.42578125" style="1" customWidth="1"/>
    <col min="10244" max="10244" width="9.42578125" style="1" customWidth="1"/>
    <col min="10245" max="10245" width="11.42578125" style="1" customWidth="1"/>
    <col min="10246" max="10246" width="11.28515625" style="1" customWidth="1"/>
    <col min="10247" max="10247" width="4.5703125" style="1" customWidth="1"/>
    <col min="10248" max="10248" width="26.42578125" style="1" customWidth="1"/>
    <col min="10249" max="10249" width="10.42578125" style="1" customWidth="1"/>
    <col min="10250" max="10250" width="13.28515625" style="1" bestFit="1" customWidth="1"/>
    <col min="10251" max="10251" width="10.7109375" style="1" bestFit="1" customWidth="1"/>
    <col min="10252" max="10252" width="10.28515625" style="1" bestFit="1" customWidth="1"/>
    <col min="10253" max="10496" width="11.42578125" style="1" customWidth="1"/>
    <col min="10497" max="10497" width="30.140625" style="1" customWidth="1"/>
    <col min="10498" max="10499" width="11.42578125" style="1" customWidth="1"/>
    <col min="10500" max="10500" width="9.42578125" style="1" customWidth="1"/>
    <col min="10501" max="10501" width="11.42578125" style="1" customWidth="1"/>
    <col min="10502" max="10502" width="11.28515625" style="1" customWidth="1"/>
    <col min="10503" max="10503" width="4.5703125" style="1" customWidth="1"/>
    <col min="10504" max="10504" width="26.42578125" style="1" customWidth="1"/>
    <col min="10505" max="10505" width="10.42578125" style="1" customWidth="1"/>
    <col min="10506" max="10506" width="13.28515625" style="1" bestFit="1" customWidth="1"/>
    <col min="10507" max="10507" width="10.7109375" style="1" bestFit="1" customWidth="1"/>
    <col min="10508" max="10508" width="10.28515625" style="1" bestFit="1" customWidth="1"/>
    <col min="10509" max="10752" width="11.42578125" style="1" customWidth="1"/>
    <col min="10753" max="10753" width="30.140625" style="1" customWidth="1"/>
    <col min="10754" max="10755" width="11.42578125" style="1" customWidth="1"/>
    <col min="10756" max="10756" width="9.42578125" style="1" customWidth="1"/>
    <col min="10757" max="10757" width="11.42578125" style="1" customWidth="1"/>
    <col min="10758" max="10758" width="11.28515625" style="1" customWidth="1"/>
    <col min="10759" max="10759" width="4.5703125" style="1" customWidth="1"/>
    <col min="10760" max="10760" width="26.42578125" style="1" customWidth="1"/>
    <col min="10761" max="10761" width="10.42578125" style="1" customWidth="1"/>
    <col min="10762" max="10762" width="13.28515625" style="1" bestFit="1" customWidth="1"/>
    <col min="10763" max="10763" width="10.7109375" style="1" bestFit="1" customWidth="1"/>
    <col min="10764" max="10764" width="10.28515625" style="1" bestFit="1" customWidth="1"/>
    <col min="10765" max="11008" width="11.42578125" style="1" customWidth="1"/>
    <col min="11009" max="11009" width="30.140625" style="1" customWidth="1"/>
    <col min="11010" max="11011" width="11.42578125" style="1" customWidth="1"/>
    <col min="11012" max="11012" width="9.42578125" style="1" customWidth="1"/>
    <col min="11013" max="11013" width="11.42578125" style="1" customWidth="1"/>
    <col min="11014" max="11014" width="11.28515625" style="1" customWidth="1"/>
    <col min="11015" max="11015" width="4.5703125" style="1" customWidth="1"/>
    <col min="11016" max="11016" width="26.42578125" style="1" customWidth="1"/>
    <col min="11017" max="11017" width="10.42578125" style="1" customWidth="1"/>
    <col min="11018" max="11018" width="13.28515625" style="1" bestFit="1" customWidth="1"/>
    <col min="11019" max="11019" width="10.7109375" style="1" bestFit="1" customWidth="1"/>
    <col min="11020" max="11020" width="10.28515625" style="1" bestFit="1" customWidth="1"/>
    <col min="11021" max="11264" width="11.42578125" style="1" customWidth="1"/>
    <col min="11265" max="11265" width="30.140625" style="1" customWidth="1"/>
    <col min="11266" max="11267" width="11.42578125" style="1" customWidth="1"/>
    <col min="11268" max="11268" width="9.42578125" style="1" customWidth="1"/>
    <col min="11269" max="11269" width="11.42578125" style="1" customWidth="1"/>
    <col min="11270" max="11270" width="11.28515625" style="1" customWidth="1"/>
    <col min="11271" max="11271" width="4.5703125" style="1" customWidth="1"/>
    <col min="11272" max="11272" width="26.42578125" style="1" customWidth="1"/>
    <col min="11273" max="11273" width="10.42578125" style="1" customWidth="1"/>
    <col min="11274" max="11274" width="13.28515625" style="1" bestFit="1" customWidth="1"/>
    <col min="11275" max="11275" width="10.7109375" style="1" bestFit="1" customWidth="1"/>
    <col min="11276" max="11276" width="10.28515625" style="1" bestFit="1" customWidth="1"/>
    <col min="11277" max="11520" width="11.42578125" style="1" customWidth="1"/>
    <col min="11521" max="11521" width="30.140625" style="1" customWidth="1"/>
    <col min="11522" max="11523" width="11.42578125" style="1" customWidth="1"/>
    <col min="11524" max="11524" width="9.42578125" style="1" customWidth="1"/>
    <col min="11525" max="11525" width="11.42578125" style="1" customWidth="1"/>
    <col min="11526" max="11526" width="11.28515625" style="1" customWidth="1"/>
    <col min="11527" max="11527" width="4.5703125" style="1" customWidth="1"/>
    <col min="11528" max="11528" width="26.42578125" style="1" customWidth="1"/>
    <col min="11529" max="11529" width="10.42578125" style="1" customWidth="1"/>
    <col min="11530" max="11530" width="13.28515625" style="1" bestFit="1" customWidth="1"/>
    <col min="11531" max="11531" width="10.7109375" style="1" bestFit="1" customWidth="1"/>
    <col min="11532" max="11532" width="10.28515625" style="1" bestFit="1" customWidth="1"/>
    <col min="11533" max="11776" width="11.42578125" style="1" customWidth="1"/>
    <col min="11777" max="11777" width="30.140625" style="1" customWidth="1"/>
    <col min="11778" max="11779" width="11.42578125" style="1" customWidth="1"/>
    <col min="11780" max="11780" width="9.42578125" style="1" customWidth="1"/>
    <col min="11781" max="11781" width="11.42578125" style="1" customWidth="1"/>
    <col min="11782" max="11782" width="11.28515625" style="1" customWidth="1"/>
    <col min="11783" max="11783" width="4.5703125" style="1" customWidth="1"/>
    <col min="11784" max="11784" width="26.42578125" style="1" customWidth="1"/>
    <col min="11785" max="11785" width="10.42578125" style="1" customWidth="1"/>
    <col min="11786" max="11786" width="13.28515625" style="1" bestFit="1" customWidth="1"/>
    <col min="11787" max="11787" width="10.7109375" style="1" bestFit="1" customWidth="1"/>
    <col min="11788" max="11788" width="10.28515625" style="1" bestFit="1" customWidth="1"/>
    <col min="11789" max="12032" width="11.42578125" style="1" customWidth="1"/>
    <col min="12033" max="12033" width="30.140625" style="1" customWidth="1"/>
    <col min="12034" max="12035" width="11.42578125" style="1" customWidth="1"/>
    <col min="12036" max="12036" width="9.42578125" style="1" customWidth="1"/>
    <col min="12037" max="12037" width="11.42578125" style="1" customWidth="1"/>
    <col min="12038" max="12038" width="11.28515625" style="1" customWidth="1"/>
    <col min="12039" max="12039" width="4.5703125" style="1" customWidth="1"/>
    <col min="12040" max="12040" width="26.42578125" style="1" customWidth="1"/>
    <col min="12041" max="12041" width="10.42578125" style="1" customWidth="1"/>
    <col min="12042" max="12042" width="13.28515625" style="1" bestFit="1" customWidth="1"/>
    <col min="12043" max="12043" width="10.7109375" style="1" bestFit="1" customWidth="1"/>
    <col min="12044" max="12044" width="10.28515625" style="1" bestFit="1" customWidth="1"/>
    <col min="12045" max="12288" width="11.42578125" style="1" customWidth="1"/>
    <col min="12289" max="12289" width="30.140625" style="1" customWidth="1"/>
    <col min="12290" max="12291" width="11.42578125" style="1" customWidth="1"/>
    <col min="12292" max="12292" width="9.42578125" style="1" customWidth="1"/>
    <col min="12293" max="12293" width="11.42578125" style="1" customWidth="1"/>
    <col min="12294" max="12294" width="11.28515625" style="1" customWidth="1"/>
    <col min="12295" max="12295" width="4.5703125" style="1" customWidth="1"/>
    <col min="12296" max="12296" width="26.42578125" style="1" customWidth="1"/>
    <col min="12297" max="12297" width="10.42578125" style="1" customWidth="1"/>
    <col min="12298" max="12298" width="13.28515625" style="1" bestFit="1" customWidth="1"/>
    <col min="12299" max="12299" width="10.7109375" style="1" bestFit="1" customWidth="1"/>
    <col min="12300" max="12300" width="10.28515625" style="1" bestFit="1" customWidth="1"/>
    <col min="12301" max="12544" width="11.42578125" style="1" customWidth="1"/>
    <col min="12545" max="12545" width="30.140625" style="1" customWidth="1"/>
    <col min="12546" max="12547" width="11.42578125" style="1" customWidth="1"/>
    <col min="12548" max="12548" width="9.42578125" style="1" customWidth="1"/>
    <col min="12549" max="12549" width="11.42578125" style="1" customWidth="1"/>
    <col min="12550" max="12550" width="11.28515625" style="1" customWidth="1"/>
    <col min="12551" max="12551" width="4.5703125" style="1" customWidth="1"/>
    <col min="12552" max="12552" width="26.42578125" style="1" customWidth="1"/>
    <col min="12553" max="12553" width="10.42578125" style="1" customWidth="1"/>
    <col min="12554" max="12554" width="13.28515625" style="1" bestFit="1" customWidth="1"/>
    <col min="12555" max="12555" width="10.7109375" style="1" bestFit="1" customWidth="1"/>
    <col min="12556" max="12556" width="10.28515625" style="1" bestFit="1" customWidth="1"/>
    <col min="12557" max="12800" width="11.42578125" style="1" customWidth="1"/>
    <col min="12801" max="12801" width="30.140625" style="1" customWidth="1"/>
    <col min="12802" max="12803" width="11.42578125" style="1" customWidth="1"/>
    <col min="12804" max="12804" width="9.42578125" style="1" customWidth="1"/>
    <col min="12805" max="12805" width="11.42578125" style="1" customWidth="1"/>
    <col min="12806" max="12806" width="11.28515625" style="1" customWidth="1"/>
    <col min="12807" max="12807" width="4.5703125" style="1" customWidth="1"/>
    <col min="12808" max="12808" width="26.42578125" style="1" customWidth="1"/>
    <col min="12809" max="12809" width="10.42578125" style="1" customWidth="1"/>
    <col min="12810" max="12810" width="13.28515625" style="1" bestFit="1" customWidth="1"/>
    <col min="12811" max="12811" width="10.7109375" style="1" bestFit="1" customWidth="1"/>
    <col min="12812" max="12812" width="10.28515625" style="1" bestFit="1" customWidth="1"/>
    <col min="12813" max="13056" width="11.42578125" style="1" customWidth="1"/>
    <col min="13057" max="13057" width="30.140625" style="1" customWidth="1"/>
    <col min="13058" max="13059" width="11.42578125" style="1" customWidth="1"/>
    <col min="13060" max="13060" width="9.42578125" style="1" customWidth="1"/>
    <col min="13061" max="13061" width="11.42578125" style="1" customWidth="1"/>
    <col min="13062" max="13062" width="11.28515625" style="1" customWidth="1"/>
    <col min="13063" max="13063" width="4.5703125" style="1" customWidth="1"/>
    <col min="13064" max="13064" width="26.42578125" style="1" customWidth="1"/>
    <col min="13065" max="13065" width="10.42578125" style="1" customWidth="1"/>
    <col min="13066" max="13066" width="13.28515625" style="1" bestFit="1" customWidth="1"/>
    <col min="13067" max="13067" width="10.7109375" style="1" bestFit="1" customWidth="1"/>
    <col min="13068" max="13068" width="10.28515625" style="1" bestFit="1" customWidth="1"/>
    <col min="13069" max="13312" width="11.42578125" style="1" customWidth="1"/>
    <col min="13313" max="13313" width="30.140625" style="1" customWidth="1"/>
    <col min="13314" max="13315" width="11.42578125" style="1" customWidth="1"/>
    <col min="13316" max="13316" width="9.42578125" style="1" customWidth="1"/>
    <col min="13317" max="13317" width="11.42578125" style="1" customWidth="1"/>
    <col min="13318" max="13318" width="11.28515625" style="1" customWidth="1"/>
    <col min="13319" max="13319" width="4.5703125" style="1" customWidth="1"/>
    <col min="13320" max="13320" width="26.42578125" style="1" customWidth="1"/>
    <col min="13321" max="13321" width="10.42578125" style="1" customWidth="1"/>
    <col min="13322" max="13322" width="13.28515625" style="1" bestFit="1" customWidth="1"/>
    <col min="13323" max="13323" width="10.7109375" style="1" bestFit="1" customWidth="1"/>
    <col min="13324" max="13324" width="10.28515625" style="1" bestFit="1" customWidth="1"/>
    <col min="13325" max="13568" width="11.42578125" style="1" customWidth="1"/>
    <col min="13569" max="13569" width="30.140625" style="1" customWidth="1"/>
    <col min="13570" max="13571" width="11.42578125" style="1" customWidth="1"/>
    <col min="13572" max="13572" width="9.42578125" style="1" customWidth="1"/>
    <col min="13573" max="13573" width="11.42578125" style="1" customWidth="1"/>
    <col min="13574" max="13574" width="11.28515625" style="1" customWidth="1"/>
    <col min="13575" max="13575" width="4.5703125" style="1" customWidth="1"/>
    <col min="13576" max="13576" width="26.42578125" style="1" customWidth="1"/>
    <col min="13577" max="13577" width="10.42578125" style="1" customWidth="1"/>
    <col min="13578" max="13578" width="13.28515625" style="1" bestFit="1" customWidth="1"/>
    <col min="13579" max="13579" width="10.7109375" style="1" bestFit="1" customWidth="1"/>
    <col min="13580" max="13580" width="10.28515625" style="1" bestFit="1" customWidth="1"/>
    <col min="13581" max="13824" width="11.42578125" style="1" customWidth="1"/>
    <col min="13825" max="13825" width="30.140625" style="1" customWidth="1"/>
    <col min="13826" max="13827" width="11.42578125" style="1" customWidth="1"/>
    <col min="13828" max="13828" width="9.42578125" style="1" customWidth="1"/>
    <col min="13829" max="13829" width="11.42578125" style="1" customWidth="1"/>
    <col min="13830" max="13830" width="11.28515625" style="1" customWidth="1"/>
    <col min="13831" max="13831" width="4.5703125" style="1" customWidth="1"/>
    <col min="13832" max="13832" width="26.42578125" style="1" customWidth="1"/>
    <col min="13833" max="13833" width="10.42578125" style="1" customWidth="1"/>
    <col min="13834" max="13834" width="13.28515625" style="1" bestFit="1" customWidth="1"/>
    <col min="13835" max="13835" width="10.7109375" style="1" bestFit="1" customWidth="1"/>
    <col min="13836" max="13836" width="10.28515625" style="1" bestFit="1" customWidth="1"/>
    <col min="13837" max="14080" width="11.42578125" style="1" customWidth="1"/>
    <col min="14081" max="14081" width="30.140625" style="1" customWidth="1"/>
    <col min="14082" max="14083" width="11.42578125" style="1" customWidth="1"/>
    <col min="14084" max="14084" width="9.42578125" style="1" customWidth="1"/>
    <col min="14085" max="14085" width="11.42578125" style="1" customWidth="1"/>
    <col min="14086" max="14086" width="11.28515625" style="1" customWidth="1"/>
    <col min="14087" max="14087" width="4.5703125" style="1" customWidth="1"/>
    <col min="14088" max="14088" width="26.42578125" style="1" customWidth="1"/>
    <col min="14089" max="14089" width="10.42578125" style="1" customWidth="1"/>
    <col min="14090" max="14090" width="13.28515625" style="1" bestFit="1" customWidth="1"/>
    <col min="14091" max="14091" width="10.7109375" style="1" bestFit="1" customWidth="1"/>
    <col min="14092" max="14092" width="10.28515625" style="1" bestFit="1" customWidth="1"/>
    <col min="14093" max="14336" width="11.42578125" style="1" customWidth="1"/>
    <col min="14337" max="14337" width="30.140625" style="1" customWidth="1"/>
    <col min="14338" max="14339" width="11.42578125" style="1" customWidth="1"/>
    <col min="14340" max="14340" width="9.42578125" style="1" customWidth="1"/>
    <col min="14341" max="14341" width="11.42578125" style="1" customWidth="1"/>
    <col min="14342" max="14342" width="11.28515625" style="1" customWidth="1"/>
    <col min="14343" max="14343" width="4.5703125" style="1" customWidth="1"/>
    <col min="14344" max="14344" width="26.42578125" style="1" customWidth="1"/>
    <col min="14345" max="14345" width="10.42578125" style="1" customWidth="1"/>
    <col min="14346" max="14346" width="13.28515625" style="1" bestFit="1" customWidth="1"/>
    <col min="14347" max="14347" width="10.7109375" style="1" bestFit="1" customWidth="1"/>
    <col min="14348" max="14348" width="10.28515625" style="1" bestFit="1" customWidth="1"/>
    <col min="14349" max="14592" width="11.42578125" style="1" customWidth="1"/>
    <col min="14593" max="14593" width="30.140625" style="1" customWidth="1"/>
    <col min="14594" max="14595" width="11.42578125" style="1" customWidth="1"/>
    <col min="14596" max="14596" width="9.42578125" style="1" customWidth="1"/>
    <col min="14597" max="14597" width="11.42578125" style="1" customWidth="1"/>
    <col min="14598" max="14598" width="11.28515625" style="1" customWidth="1"/>
    <col min="14599" max="14599" width="4.5703125" style="1" customWidth="1"/>
    <col min="14600" max="14600" width="26.42578125" style="1" customWidth="1"/>
    <col min="14601" max="14601" width="10.42578125" style="1" customWidth="1"/>
    <col min="14602" max="14602" width="13.28515625" style="1" bestFit="1" customWidth="1"/>
    <col min="14603" max="14603" width="10.7109375" style="1" bestFit="1" customWidth="1"/>
    <col min="14604" max="14604" width="10.28515625" style="1" bestFit="1" customWidth="1"/>
    <col min="14605" max="14848" width="11.42578125" style="1" customWidth="1"/>
    <col min="14849" max="14849" width="30.140625" style="1" customWidth="1"/>
    <col min="14850" max="14851" width="11.42578125" style="1" customWidth="1"/>
    <col min="14852" max="14852" width="9.42578125" style="1" customWidth="1"/>
    <col min="14853" max="14853" width="11.42578125" style="1" customWidth="1"/>
    <col min="14854" max="14854" width="11.28515625" style="1" customWidth="1"/>
    <col min="14855" max="14855" width="4.5703125" style="1" customWidth="1"/>
    <col min="14856" max="14856" width="26.42578125" style="1" customWidth="1"/>
    <col min="14857" max="14857" width="10.42578125" style="1" customWidth="1"/>
    <col min="14858" max="14858" width="13.28515625" style="1" bestFit="1" customWidth="1"/>
    <col min="14859" max="14859" width="10.7109375" style="1" bestFit="1" customWidth="1"/>
    <col min="14860" max="14860" width="10.28515625" style="1" bestFit="1" customWidth="1"/>
    <col min="14861" max="15104" width="11.42578125" style="1" customWidth="1"/>
    <col min="15105" max="15105" width="30.140625" style="1" customWidth="1"/>
    <col min="15106" max="15107" width="11.42578125" style="1" customWidth="1"/>
    <col min="15108" max="15108" width="9.42578125" style="1" customWidth="1"/>
    <col min="15109" max="15109" width="11.42578125" style="1" customWidth="1"/>
    <col min="15110" max="15110" width="11.28515625" style="1" customWidth="1"/>
    <col min="15111" max="15111" width="4.5703125" style="1" customWidth="1"/>
    <col min="15112" max="15112" width="26.42578125" style="1" customWidth="1"/>
    <col min="15113" max="15113" width="10.42578125" style="1" customWidth="1"/>
    <col min="15114" max="15114" width="13.28515625" style="1" bestFit="1" customWidth="1"/>
    <col min="15115" max="15115" width="10.7109375" style="1" bestFit="1" customWidth="1"/>
    <col min="15116" max="15116" width="10.28515625" style="1" bestFit="1" customWidth="1"/>
    <col min="15117" max="15360" width="11.42578125" style="1" customWidth="1"/>
    <col min="15361" max="15361" width="30.140625" style="1" customWidth="1"/>
    <col min="15362" max="15363" width="11.42578125" style="1" customWidth="1"/>
    <col min="15364" max="15364" width="9.42578125" style="1" customWidth="1"/>
    <col min="15365" max="15365" width="11.42578125" style="1" customWidth="1"/>
    <col min="15366" max="15366" width="11.28515625" style="1" customWidth="1"/>
    <col min="15367" max="15367" width="4.5703125" style="1" customWidth="1"/>
    <col min="15368" max="15368" width="26.42578125" style="1" customWidth="1"/>
    <col min="15369" max="15369" width="10.42578125" style="1" customWidth="1"/>
    <col min="15370" max="15370" width="13.28515625" style="1" bestFit="1" customWidth="1"/>
    <col min="15371" max="15371" width="10.7109375" style="1" bestFit="1" customWidth="1"/>
    <col min="15372" max="15372" width="10.28515625" style="1" bestFit="1" customWidth="1"/>
    <col min="15373" max="15616" width="11.42578125" style="1" customWidth="1"/>
    <col min="15617" max="15617" width="30.140625" style="1" customWidth="1"/>
    <col min="15618" max="15619" width="11.42578125" style="1" customWidth="1"/>
    <col min="15620" max="15620" width="9.42578125" style="1" customWidth="1"/>
    <col min="15621" max="15621" width="11.42578125" style="1" customWidth="1"/>
    <col min="15622" max="15622" width="11.28515625" style="1" customWidth="1"/>
    <col min="15623" max="15623" width="4.5703125" style="1" customWidth="1"/>
    <col min="15624" max="15624" width="26.42578125" style="1" customWidth="1"/>
    <col min="15625" max="15625" width="10.42578125" style="1" customWidth="1"/>
    <col min="15626" max="15626" width="13.28515625" style="1" bestFit="1" customWidth="1"/>
    <col min="15627" max="15627" width="10.7109375" style="1" bestFit="1" customWidth="1"/>
    <col min="15628" max="15628" width="10.28515625" style="1" bestFit="1" customWidth="1"/>
    <col min="15629" max="15872" width="11.42578125" style="1" customWidth="1"/>
    <col min="15873" max="15873" width="30.140625" style="1" customWidth="1"/>
    <col min="15874" max="15875" width="11.42578125" style="1" customWidth="1"/>
    <col min="15876" max="15876" width="9.42578125" style="1" customWidth="1"/>
    <col min="15877" max="15877" width="11.42578125" style="1" customWidth="1"/>
    <col min="15878" max="15878" width="11.28515625" style="1" customWidth="1"/>
    <col min="15879" max="15879" width="4.5703125" style="1" customWidth="1"/>
    <col min="15880" max="15880" width="26.42578125" style="1" customWidth="1"/>
    <col min="15881" max="15881" width="10.42578125" style="1" customWidth="1"/>
    <col min="15882" max="15882" width="13.28515625" style="1" bestFit="1" customWidth="1"/>
    <col min="15883" max="15883" width="10.7109375" style="1" bestFit="1" customWidth="1"/>
    <col min="15884" max="15884" width="10.28515625" style="1" bestFit="1" customWidth="1"/>
    <col min="15885" max="16128" width="11.42578125" style="1" customWidth="1"/>
    <col min="16129" max="16129" width="30.140625" style="1" customWidth="1"/>
    <col min="16130" max="16131" width="11.42578125" style="1" customWidth="1"/>
    <col min="16132" max="16132" width="9.42578125" style="1" customWidth="1"/>
    <col min="16133" max="16133" width="11.42578125" style="1" customWidth="1"/>
    <col min="16134" max="16134" width="11.28515625" style="1" customWidth="1"/>
    <col min="16135" max="16135" width="4.5703125" style="1" customWidth="1"/>
    <col min="16136" max="16136" width="26.42578125" style="1" customWidth="1"/>
    <col min="16137" max="16137" width="10.42578125" style="1" customWidth="1"/>
    <col min="16138" max="16138" width="13.28515625" style="1" bestFit="1" customWidth="1"/>
    <col min="16139" max="16139" width="10.7109375" style="1" bestFit="1" customWidth="1"/>
    <col min="16140" max="16140" width="10.28515625" style="1" bestFit="1" customWidth="1"/>
    <col min="16141" max="16384" width="11.42578125" style="1" customWidth="1"/>
  </cols>
  <sheetData>
    <row r="1" spans="1:12" ht="15.75" customHeight="1" x14ac:dyDescent="0.25">
      <c r="A1" s="12" t="s">
        <v>36</v>
      </c>
      <c r="B1" s="8"/>
      <c r="C1" s="8"/>
      <c r="D1" s="8"/>
      <c r="E1" s="8"/>
      <c r="F1" s="8"/>
      <c r="G1" s="8"/>
      <c r="H1" s="8"/>
      <c r="I1" s="57" t="s">
        <v>7</v>
      </c>
      <c r="J1" s="57"/>
      <c r="K1" s="57"/>
      <c r="L1" s="57"/>
    </row>
    <row r="2" spans="1:12" ht="15" x14ac:dyDescent="0.25">
      <c r="A2" s="10" t="s">
        <v>35</v>
      </c>
      <c r="B2" s="8"/>
      <c r="C2" s="8" t="s">
        <v>34</v>
      </c>
      <c r="D2" s="8"/>
      <c r="E2" s="8"/>
      <c r="F2" s="8"/>
      <c r="G2" s="8"/>
      <c r="H2" s="11"/>
      <c r="I2" s="23">
        <f>B30</f>
        <v>2015</v>
      </c>
      <c r="J2" s="23">
        <f>C30</f>
        <v>2016</v>
      </c>
      <c r="K2" s="23">
        <f>D30</f>
        <v>2017</v>
      </c>
      <c r="L2" s="23">
        <f>E30</f>
        <v>2018</v>
      </c>
    </row>
    <row r="3" spans="1:12" ht="15" x14ac:dyDescent="0.25">
      <c r="A3" s="8" t="s">
        <v>33</v>
      </c>
      <c r="B3" s="29">
        <v>12000</v>
      </c>
      <c r="C3" s="20">
        <v>0.01</v>
      </c>
      <c r="D3" s="8"/>
      <c r="E3" s="8"/>
      <c r="F3" s="8"/>
      <c r="G3" s="8"/>
      <c r="H3" s="8" t="s">
        <v>6</v>
      </c>
      <c r="I3" s="9"/>
      <c r="J3" s="9">
        <f>$B3*B$10/1000</f>
        <v>12000</v>
      </c>
      <c r="K3" s="9">
        <f>$B3*C$10*(1+C3)/1000</f>
        <v>23028</v>
      </c>
      <c r="L3" s="9">
        <f>$B3*D$10*(1+C3)^2/1000</f>
        <v>9792.9599999999991</v>
      </c>
    </row>
    <row r="4" spans="1:12" ht="15" x14ac:dyDescent="0.25">
      <c r="A4" s="10" t="s">
        <v>32</v>
      </c>
      <c r="B4" s="29">
        <v>-5500</v>
      </c>
      <c r="C4" s="30">
        <v>0.05</v>
      </c>
      <c r="D4" s="8"/>
      <c r="E4" s="8"/>
      <c r="F4" s="8"/>
      <c r="G4" s="8"/>
      <c r="H4" s="8" t="s">
        <v>5</v>
      </c>
      <c r="I4" s="9"/>
      <c r="J4" s="9">
        <f>$B4*B$10/1000</f>
        <v>-5500</v>
      </c>
      <c r="K4" s="9">
        <f>$B4*C$10*(1+C4)/1000</f>
        <v>-10972.5</v>
      </c>
      <c r="L4" s="9">
        <f>$B4*D$10*(1+C4)^2/1000</f>
        <v>-4851</v>
      </c>
    </row>
    <row r="5" spans="1:12" ht="15" x14ac:dyDescent="0.25">
      <c r="A5" s="8" t="s">
        <v>4</v>
      </c>
      <c r="B5" s="29">
        <v>-1700</v>
      </c>
      <c r="C5" s="30">
        <v>0.05</v>
      </c>
      <c r="D5" s="8"/>
      <c r="E5" s="8"/>
      <c r="F5" s="8"/>
      <c r="G5" s="8"/>
      <c r="H5" s="8" t="s">
        <v>4</v>
      </c>
      <c r="I5" s="9"/>
      <c r="J5" s="9">
        <f>$B5*B$10/1000</f>
        <v>-1700</v>
      </c>
      <c r="K5" s="9">
        <f>$B5*C$10*(1+C5)/1000</f>
        <v>-3391.5</v>
      </c>
      <c r="L5" s="9">
        <f>$B5*D$10*(1+C5)^2/1000</f>
        <v>-1499.4</v>
      </c>
    </row>
    <row r="6" spans="1:12" ht="15" x14ac:dyDescent="0.25">
      <c r="A6" s="10" t="s">
        <v>31</v>
      </c>
      <c r="B6" s="9">
        <f>SUM(B3:B5)</f>
        <v>4800</v>
      </c>
      <c r="C6" s="8"/>
      <c r="D6" s="8"/>
      <c r="E6" s="8"/>
      <c r="F6" s="8"/>
      <c r="G6" s="8"/>
      <c r="H6" s="8" t="s">
        <v>3</v>
      </c>
      <c r="I6" s="9"/>
      <c r="J6" s="9">
        <f>SUM(J3:J5)</f>
        <v>4800</v>
      </c>
      <c r="K6" s="9">
        <f>SUM(K3:K5)</f>
        <v>8664</v>
      </c>
      <c r="L6" s="9">
        <f>SUM(L3:L5)</f>
        <v>3442.559999999999</v>
      </c>
    </row>
    <row r="7" spans="1:12" ht="15" x14ac:dyDescent="0.25">
      <c r="A7" s="8"/>
      <c r="B7" s="8"/>
      <c r="C7" s="8"/>
      <c r="D7" s="8"/>
      <c r="E7" s="8"/>
      <c r="F7" s="12"/>
      <c r="G7" s="8"/>
      <c r="H7" s="8" t="s">
        <v>2</v>
      </c>
      <c r="I7" s="9"/>
      <c r="J7" s="9">
        <f>$F$20</f>
        <v>-3055</v>
      </c>
      <c r="K7" s="9">
        <f>$F$20*(1+G20)</f>
        <v>-3146.65</v>
      </c>
      <c r="L7" s="9">
        <f>$F$20*(1+G20)^2</f>
        <v>-3241.0495000000001</v>
      </c>
    </row>
    <row r="8" spans="1:12" ht="15" x14ac:dyDescent="0.25">
      <c r="A8" s="10" t="s">
        <v>30</v>
      </c>
      <c r="B8" s="8"/>
      <c r="C8" s="19" t="s">
        <v>7</v>
      </c>
      <c r="D8" s="8"/>
      <c r="E8" s="8"/>
      <c r="F8" s="8"/>
      <c r="G8" s="8"/>
      <c r="H8" s="8" t="s">
        <v>1</v>
      </c>
      <c r="I8" s="9"/>
      <c r="J8" s="9"/>
      <c r="K8" s="9"/>
      <c r="L8" s="9"/>
    </row>
    <row r="9" spans="1:12" ht="15" x14ac:dyDescent="0.25">
      <c r="A9" s="8"/>
      <c r="B9" s="12">
        <v>2016</v>
      </c>
      <c r="C9" s="8">
        <f>B9+1</f>
        <v>2017</v>
      </c>
      <c r="D9" s="8">
        <f>C9+1</f>
        <v>2018</v>
      </c>
      <c r="E9" s="8"/>
      <c r="F9" s="8"/>
      <c r="G9" s="8"/>
      <c r="H9" s="10" t="s">
        <v>28</v>
      </c>
      <c r="I9" s="9">
        <f>B33</f>
        <v>-1800</v>
      </c>
      <c r="J9" s="9">
        <f>C33</f>
        <v>-1654.2</v>
      </c>
      <c r="K9" s="9">
        <f>D33</f>
        <v>1985.2560000000001</v>
      </c>
      <c r="L9" s="9">
        <f>E33</f>
        <v>1468.9439999999997</v>
      </c>
    </row>
    <row r="10" spans="1:12" ht="15" x14ac:dyDescent="0.25">
      <c r="A10" s="8" t="s">
        <v>29</v>
      </c>
      <c r="B10" s="29">
        <v>1000</v>
      </c>
      <c r="C10" s="29">
        <v>1900</v>
      </c>
      <c r="D10" s="29">
        <v>800</v>
      </c>
      <c r="E10" s="8"/>
      <c r="F10" s="8"/>
      <c r="G10" s="8"/>
      <c r="H10" s="10" t="s">
        <v>27</v>
      </c>
      <c r="I10" s="9">
        <f>B26</f>
        <v>-8800</v>
      </c>
      <c r="J10" s="9"/>
      <c r="K10" s="9"/>
      <c r="L10" s="9">
        <f>B27*(1+C27)^2</f>
        <v>3461.1200000000003</v>
      </c>
    </row>
    <row r="11" spans="1:12" ht="15.75" thickBot="1" x14ac:dyDescent="0.3">
      <c r="A11" s="8"/>
      <c r="B11" s="8"/>
      <c r="C11" s="8"/>
      <c r="D11" s="8"/>
      <c r="E11" s="8"/>
      <c r="F11" s="8"/>
      <c r="G11" s="8"/>
      <c r="H11" s="16" t="s">
        <v>0</v>
      </c>
      <c r="I11" s="16">
        <f>SUM(I6:I10)</f>
        <v>-10600</v>
      </c>
      <c r="J11" s="16">
        <f>SUM(J6:J10)</f>
        <v>90.799999999999955</v>
      </c>
      <c r="K11" s="16">
        <f>SUM(K6:K10)</f>
        <v>7502.6060000000007</v>
      </c>
      <c r="L11" s="16">
        <f>SUM(L6:L10)</f>
        <v>5131.5744999999988</v>
      </c>
    </row>
    <row r="12" spans="1:12" ht="15.75" thickTop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" x14ac:dyDescent="0.25">
      <c r="A13" s="10" t="s">
        <v>26</v>
      </c>
      <c r="B13" s="18" t="s">
        <v>25</v>
      </c>
      <c r="C13" s="18" t="s">
        <v>24</v>
      </c>
      <c r="D13" s="18" t="s">
        <v>53</v>
      </c>
      <c r="E13" s="18" t="s">
        <v>24</v>
      </c>
      <c r="F13" s="17" t="s">
        <v>54</v>
      </c>
      <c r="G13" s="8"/>
      <c r="H13" s="8"/>
      <c r="I13" s="8"/>
      <c r="J13" s="8"/>
      <c r="K13" s="8"/>
      <c r="L13" s="8"/>
    </row>
    <row r="14" spans="1:12" ht="15" x14ac:dyDescent="0.25">
      <c r="A14" s="8" t="s">
        <v>23</v>
      </c>
      <c r="B14" s="29">
        <v>3</v>
      </c>
      <c r="C14" s="31" t="s">
        <v>55</v>
      </c>
      <c r="D14" s="29">
        <v>430000</v>
      </c>
      <c r="E14" s="31" t="s">
        <v>56</v>
      </c>
      <c r="F14" s="9">
        <f>-B14*D14/1000</f>
        <v>-1290</v>
      </c>
      <c r="G14" s="8"/>
      <c r="H14" s="8"/>
      <c r="I14" s="8"/>
      <c r="J14" s="8"/>
      <c r="K14" s="8"/>
      <c r="L14" s="8"/>
    </row>
    <row r="15" spans="1:12" ht="18" x14ac:dyDescent="0.25">
      <c r="A15" s="8" t="s">
        <v>22</v>
      </c>
      <c r="B15" s="29">
        <v>450</v>
      </c>
      <c r="C15" s="32" t="s">
        <v>57</v>
      </c>
      <c r="D15" s="29">
        <v>1500</v>
      </c>
      <c r="E15" s="32" t="s">
        <v>58</v>
      </c>
      <c r="F15" s="9">
        <f>-B15*D15/1000</f>
        <v>-675</v>
      </c>
      <c r="G15" s="8"/>
      <c r="H15" s="8"/>
      <c r="I15" s="8"/>
      <c r="J15" s="8"/>
      <c r="K15" s="8"/>
      <c r="L15" s="8"/>
    </row>
    <row r="16" spans="1:12" ht="15" x14ac:dyDescent="0.25">
      <c r="A16" s="8" t="s">
        <v>21</v>
      </c>
      <c r="B16" s="29">
        <v>170000</v>
      </c>
      <c r="C16" s="31" t="s">
        <v>59</v>
      </c>
      <c r="D16" s="29">
        <v>1</v>
      </c>
      <c r="E16" s="31" t="s">
        <v>60</v>
      </c>
      <c r="F16" s="9">
        <f>-B16*D16/1000</f>
        <v>-170</v>
      </c>
      <c r="G16" s="8"/>
      <c r="H16" s="8"/>
      <c r="I16" s="8"/>
      <c r="J16" s="8"/>
      <c r="K16" s="8"/>
      <c r="L16" s="8"/>
    </row>
    <row r="17" spans="1:12" ht="15" x14ac:dyDescent="0.25">
      <c r="A17" s="8" t="s">
        <v>20</v>
      </c>
      <c r="B17" s="9"/>
      <c r="C17" s="9"/>
      <c r="D17" s="9"/>
      <c r="E17" s="9"/>
      <c r="F17" s="29">
        <v>-120</v>
      </c>
      <c r="G17" s="8"/>
      <c r="H17" s="8"/>
      <c r="I17" s="8"/>
      <c r="J17" s="8"/>
      <c r="K17" s="8"/>
      <c r="L17" s="8"/>
    </row>
    <row r="18" spans="1:12" ht="15" x14ac:dyDescent="0.25">
      <c r="A18" s="8" t="s">
        <v>19</v>
      </c>
      <c r="B18" s="9"/>
      <c r="C18" s="9"/>
      <c r="D18" s="9"/>
      <c r="E18" s="9"/>
      <c r="F18" s="29">
        <v>-300</v>
      </c>
      <c r="G18" s="8"/>
      <c r="H18" s="14"/>
      <c r="I18" s="14"/>
      <c r="J18" s="14"/>
      <c r="K18" s="14"/>
      <c r="L18" s="14"/>
    </row>
    <row r="19" spans="1:12" ht="15" x14ac:dyDescent="0.25">
      <c r="A19" s="8" t="s">
        <v>14</v>
      </c>
      <c r="B19" s="9"/>
      <c r="C19" s="9"/>
      <c r="D19" s="9"/>
      <c r="E19" s="9"/>
      <c r="F19" s="29">
        <v>-500</v>
      </c>
      <c r="G19" s="8"/>
      <c r="H19" s="14"/>
      <c r="I19" s="13"/>
      <c r="J19" s="13"/>
      <c r="K19" s="13"/>
      <c r="L19" s="13"/>
    </row>
    <row r="20" spans="1:12" ht="15" x14ac:dyDescent="0.25">
      <c r="A20" s="8" t="s">
        <v>18</v>
      </c>
      <c r="B20" s="9"/>
      <c r="C20" s="9"/>
      <c r="D20" s="9"/>
      <c r="E20" s="9"/>
      <c r="F20" s="9">
        <f>SUM(F14:F19)</f>
        <v>-3055</v>
      </c>
      <c r="G20" s="30">
        <v>0.03</v>
      </c>
      <c r="H20" s="8"/>
      <c r="I20" s="57" t="s">
        <v>7</v>
      </c>
      <c r="J20" s="57"/>
      <c r="K20" s="57"/>
      <c r="L20" s="57"/>
    </row>
    <row r="21" spans="1:12" ht="15" x14ac:dyDescent="0.25">
      <c r="A21" s="8"/>
      <c r="B21" s="8"/>
      <c r="C21" s="8"/>
      <c r="D21" s="8"/>
      <c r="E21" s="8"/>
      <c r="F21" s="8"/>
      <c r="G21" s="8"/>
      <c r="H21" s="11"/>
      <c r="I21" s="23">
        <f>I2</f>
        <v>2015</v>
      </c>
      <c r="J21" s="23">
        <f t="shared" ref="J21:L21" si="0">J2</f>
        <v>2016</v>
      </c>
      <c r="K21" s="23">
        <f t="shared" si="0"/>
        <v>2017</v>
      </c>
      <c r="L21" s="23">
        <f t="shared" si="0"/>
        <v>2018</v>
      </c>
    </row>
    <row r="22" spans="1:12" ht="15" x14ac:dyDescent="0.25">
      <c r="A22" s="10" t="s">
        <v>17</v>
      </c>
      <c r="B22" s="10"/>
      <c r="C22" s="8"/>
      <c r="D22" s="8"/>
      <c r="E22" s="8"/>
      <c r="F22" s="8"/>
      <c r="G22" s="8"/>
      <c r="H22" s="24" t="s">
        <v>61</v>
      </c>
      <c r="I22" s="29">
        <v>-10600</v>
      </c>
      <c r="J22" s="25">
        <v>57</v>
      </c>
      <c r="K22" s="25">
        <v>8176</v>
      </c>
      <c r="L22" s="25">
        <v>5644</v>
      </c>
    </row>
    <row r="23" spans="1:12" ht="15" x14ac:dyDescent="0.25">
      <c r="A23" s="8" t="s">
        <v>16</v>
      </c>
      <c r="B23" s="29">
        <v>-6000</v>
      </c>
      <c r="C23" s="8"/>
      <c r="D23" s="8"/>
      <c r="E23" s="8"/>
      <c r="F23" s="8"/>
      <c r="G23" s="8"/>
      <c r="H23" s="33" t="s">
        <v>90</v>
      </c>
      <c r="I23" s="34">
        <f>I11</f>
        <v>-10600</v>
      </c>
      <c r="J23" s="34">
        <f t="shared" ref="J23:L23" si="1">J11</f>
        <v>90.799999999999955</v>
      </c>
      <c r="K23" s="34">
        <f t="shared" si="1"/>
        <v>7502.6060000000007</v>
      </c>
      <c r="L23" s="34">
        <f t="shared" si="1"/>
        <v>5131.5744999999988</v>
      </c>
    </row>
    <row r="24" spans="1:12" ht="15.75" thickBot="1" x14ac:dyDescent="0.3">
      <c r="A24" s="8" t="s">
        <v>15</v>
      </c>
      <c r="B24" s="29">
        <v>-1000</v>
      </c>
      <c r="C24" s="8"/>
      <c r="D24" s="8"/>
      <c r="E24" s="8"/>
      <c r="F24" s="8"/>
      <c r="G24" s="8"/>
      <c r="H24" s="35" t="s">
        <v>62</v>
      </c>
      <c r="I24" s="36">
        <f>I22-I23</f>
        <v>0</v>
      </c>
      <c r="J24" s="36">
        <f t="shared" ref="J24:L24" si="2">J22-J23</f>
        <v>-33.799999999999955</v>
      </c>
      <c r="K24" s="36">
        <f t="shared" si="2"/>
        <v>673.39399999999932</v>
      </c>
      <c r="L24" s="36">
        <f t="shared" si="2"/>
        <v>512.42550000000119</v>
      </c>
    </row>
    <row r="25" spans="1:12" ht="15.75" thickTop="1" x14ac:dyDescent="0.25">
      <c r="A25" s="10" t="s">
        <v>14</v>
      </c>
      <c r="B25" s="29">
        <v>-1800</v>
      </c>
      <c r="C25" s="8"/>
      <c r="D25" s="8" t="s">
        <v>13</v>
      </c>
      <c r="F25" s="30">
        <v>0.15</v>
      </c>
      <c r="G25" s="8"/>
      <c r="H25" s="15"/>
      <c r="I25" s="13"/>
      <c r="J25" s="13"/>
      <c r="K25" s="13"/>
      <c r="L25" s="13"/>
    </row>
    <row r="26" spans="1:12" ht="15" x14ac:dyDescent="0.25">
      <c r="A26" s="10" t="s">
        <v>12</v>
      </c>
      <c r="B26" s="9">
        <f>SUM(B23:B25)</f>
        <v>-8800</v>
      </c>
      <c r="C26" s="8"/>
      <c r="D26" s="8"/>
      <c r="E26" s="8"/>
      <c r="F26" s="8"/>
      <c r="G26" s="8"/>
      <c r="H26" s="15"/>
      <c r="I26" s="13"/>
      <c r="J26" s="13"/>
      <c r="K26" s="13"/>
      <c r="L26" s="13"/>
    </row>
    <row r="27" spans="1:12" ht="15" x14ac:dyDescent="0.25">
      <c r="A27" s="8" t="s">
        <v>11</v>
      </c>
      <c r="B27" s="29">
        <v>3200</v>
      </c>
      <c r="C27" s="30">
        <v>0.04</v>
      </c>
      <c r="D27" s="8"/>
      <c r="E27" s="8"/>
      <c r="F27" s="8"/>
      <c r="G27" s="8"/>
      <c r="H27" s="14"/>
      <c r="I27" s="13"/>
      <c r="J27" s="13"/>
      <c r="K27" s="13"/>
      <c r="L27" s="13"/>
    </row>
    <row r="28" spans="1:12" ht="15" x14ac:dyDescent="0.25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5" x14ac:dyDescent="0.25">
      <c r="A29" s="8"/>
      <c r="B29" s="57" t="s">
        <v>7</v>
      </c>
      <c r="C29" s="57"/>
      <c r="D29" s="57"/>
      <c r="E29" s="57"/>
      <c r="F29" s="8"/>
      <c r="G29" s="8"/>
      <c r="H29" s="8"/>
      <c r="I29" s="8"/>
      <c r="J29" s="8"/>
      <c r="K29" s="8"/>
      <c r="L29" s="8"/>
    </row>
    <row r="30" spans="1:12" ht="15" x14ac:dyDescent="0.25">
      <c r="A30" s="11" t="s">
        <v>10</v>
      </c>
      <c r="B30" s="11">
        <f>B9-1</f>
        <v>2015</v>
      </c>
      <c r="C30" s="11">
        <f>B30+1</f>
        <v>2016</v>
      </c>
      <c r="D30" s="11">
        <f>C30+1</f>
        <v>2017</v>
      </c>
      <c r="E30" s="11">
        <f>D30+1</f>
        <v>2018</v>
      </c>
      <c r="F30" s="8"/>
      <c r="G30" s="8"/>
      <c r="H30" s="8"/>
      <c r="I30" s="8"/>
      <c r="J30" s="8"/>
      <c r="K30" s="8"/>
      <c r="L30" s="8"/>
    </row>
    <row r="31" spans="1:12" ht="15" x14ac:dyDescent="0.25">
      <c r="A31" s="8" t="s">
        <v>6</v>
      </c>
      <c r="B31" s="9"/>
      <c r="C31" s="9">
        <f>$B$3*B10/1000</f>
        <v>12000</v>
      </c>
      <c r="D31" s="9">
        <f>B3*(1+C3)*C10/1000</f>
        <v>23028</v>
      </c>
      <c r="E31" s="9">
        <f>B3*(1+C3)^2*D10/1000</f>
        <v>9792.9599999999991</v>
      </c>
      <c r="F31" s="8"/>
      <c r="G31" s="8"/>
      <c r="H31" s="8"/>
      <c r="I31" s="8"/>
      <c r="J31" s="8"/>
      <c r="K31" s="8"/>
      <c r="L31" s="8"/>
    </row>
    <row r="32" spans="1:12" ht="15" x14ac:dyDescent="0.25">
      <c r="A32" s="8" t="s">
        <v>9</v>
      </c>
      <c r="B32" s="9">
        <f>C31*$F$25</f>
        <v>1800</v>
      </c>
      <c r="C32" s="9">
        <f>D31*$F$25</f>
        <v>3454.2</v>
      </c>
      <c r="D32" s="9">
        <f>E31*$F$25</f>
        <v>1468.9439999999997</v>
      </c>
      <c r="E32" s="9">
        <f>F31*$F$25</f>
        <v>0</v>
      </c>
      <c r="F32" s="8"/>
      <c r="G32" s="8"/>
      <c r="H32" s="8"/>
      <c r="I32" s="8"/>
      <c r="J32" s="8"/>
      <c r="K32" s="8"/>
      <c r="L32" s="8"/>
    </row>
    <row r="33" spans="1:12" ht="15" x14ac:dyDescent="0.25">
      <c r="A33" s="10" t="s">
        <v>8</v>
      </c>
      <c r="B33" s="9">
        <f>(B31-C31)*$F$25</f>
        <v>-1800</v>
      </c>
      <c r="C33" s="9">
        <f>(C31-D31)*$F$25</f>
        <v>-1654.2</v>
      </c>
      <c r="D33" s="9">
        <f>(D31-E31)*$F$25</f>
        <v>1985.2560000000001</v>
      </c>
      <c r="E33" s="9">
        <f>(E31-F31)*$F$25</f>
        <v>1468.9439999999997</v>
      </c>
      <c r="F33" s="8"/>
      <c r="G33" s="8"/>
      <c r="H33" s="8"/>
      <c r="I33" s="8"/>
      <c r="J33" s="8"/>
      <c r="K33" s="8"/>
      <c r="L33" s="8"/>
    </row>
    <row r="52" spans="8:12" x14ac:dyDescent="0.2">
      <c r="I52" s="4"/>
      <c r="K52" s="7"/>
    </row>
    <row r="54" spans="8:12" x14ac:dyDescent="0.2">
      <c r="I54" s="5"/>
      <c r="J54" s="5"/>
      <c r="K54" s="5"/>
      <c r="L54" s="5"/>
    </row>
    <row r="55" spans="8:12" x14ac:dyDescent="0.2">
      <c r="I55" s="5"/>
      <c r="J55" s="5"/>
      <c r="K55" s="5"/>
      <c r="L55" s="5"/>
    </row>
    <row r="56" spans="8:12" x14ac:dyDescent="0.2">
      <c r="H56" s="2"/>
      <c r="I56" s="5"/>
      <c r="J56" s="5"/>
      <c r="K56" s="5"/>
      <c r="L56" s="5"/>
    </row>
    <row r="57" spans="8:12" x14ac:dyDescent="0.2">
      <c r="H57" s="2"/>
      <c r="I57" s="5"/>
      <c r="J57" s="5"/>
      <c r="K57" s="5"/>
      <c r="L57" s="5"/>
    </row>
    <row r="58" spans="8:12" x14ac:dyDescent="0.2">
      <c r="I58" s="5"/>
      <c r="J58" s="5"/>
      <c r="K58" s="5"/>
      <c r="L58" s="5"/>
    </row>
    <row r="60" spans="8:12" x14ac:dyDescent="0.2">
      <c r="K60" s="6"/>
    </row>
    <row r="62" spans="8:12" x14ac:dyDescent="0.2">
      <c r="I62" s="5"/>
      <c r="J62" s="5"/>
      <c r="K62" s="5"/>
      <c r="L62" s="5"/>
    </row>
    <row r="63" spans="8:12" x14ac:dyDescent="0.2">
      <c r="I63" s="5"/>
      <c r="J63" s="5"/>
      <c r="K63" s="5"/>
      <c r="L63" s="5"/>
    </row>
    <row r="64" spans="8:12" x14ac:dyDescent="0.2">
      <c r="I64" s="5"/>
      <c r="J64" s="5"/>
      <c r="K64" s="5"/>
      <c r="L64" s="5"/>
    </row>
    <row r="65" spans="8:12" x14ac:dyDescent="0.2">
      <c r="I65" s="5"/>
      <c r="J65" s="5"/>
      <c r="K65" s="5"/>
      <c r="L65" s="5"/>
    </row>
    <row r="66" spans="8:12" x14ac:dyDescent="0.2">
      <c r="I66" s="5"/>
      <c r="J66" s="5"/>
      <c r="K66" s="5"/>
      <c r="L66" s="5"/>
    </row>
    <row r="67" spans="8:12" x14ac:dyDescent="0.2">
      <c r="I67" s="5"/>
      <c r="J67" s="5"/>
      <c r="K67" s="5"/>
      <c r="L67" s="5"/>
    </row>
    <row r="68" spans="8:12" x14ac:dyDescent="0.2">
      <c r="H68" s="2"/>
      <c r="I68" s="5"/>
      <c r="J68" s="5"/>
      <c r="K68" s="5"/>
      <c r="L68" s="5"/>
    </row>
    <row r="69" spans="8:12" x14ac:dyDescent="0.2">
      <c r="H69" s="2"/>
      <c r="I69" s="5"/>
      <c r="J69" s="5"/>
      <c r="K69" s="5"/>
      <c r="L69" s="5"/>
    </row>
    <row r="70" spans="8:12" x14ac:dyDescent="0.2">
      <c r="I70" s="5"/>
      <c r="J70" s="5"/>
      <c r="K70" s="5"/>
      <c r="L70" s="5"/>
    </row>
    <row r="72" spans="8:12" x14ac:dyDescent="0.2">
      <c r="I72" s="4"/>
    </row>
    <row r="75" spans="8:12" x14ac:dyDescent="0.2">
      <c r="H75" s="3"/>
    </row>
    <row r="76" spans="8:12" x14ac:dyDescent="0.2">
      <c r="H76" s="2"/>
    </row>
    <row r="77" spans="8:12" x14ac:dyDescent="0.2">
      <c r="H77" s="2"/>
    </row>
  </sheetData>
  <mergeCells count="3">
    <mergeCell ref="I1:L1"/>
    <mergeCell ref="B29:E29"/>
    <mergeCell ref="I20:L20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8" customWidth="1"/>
    <col min="7" max="7" width="2.28515625" style="38" customWidth="1"/>
    <col min="8" max="8" width="7.140625" style="38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37" t="s">
        <v>36</v>
      </c>
    </row>
    <row r="2" spans="1:16" x14ac:dyDescent="0.25">
      <c r="A2" s="39" t="s">
        <v>63</v>
      </c>
      <c r="B2" s="58" t="s">
        <v>7</v>
      </c>
      <c r="C2" s="58"/>
      <c r="D2" s="58"/>
      <c r="E2" s="40"/>
      <c r="F2" s="41"/>
      <c r="G2" s="41"/>
      <c r="H2" s="42"/>
      <c r="I2" s="39"/>
      <c r="J2" s="39" t="s">
        <v>64</v>
      </c>
      <c r="K2" s="39"/>
      <c r="L2" s="39"/>
      <c r="M2" s="39"/>
      <c r="N2" s="39"/>
      <c r="O2" s="39"/>
      <c r="P2" s="39"/>
    </row>
    <row r="3" spans="1:16" x14ac:dyDescent="0.25">
      <c r="A3" s="43"/>
      <c r="B3" s="43">
        <v>0</v>
      </c>
      <c r="C3" s="43">
        <v>1</v>
      </c>
      <c r="D3" s="43">
        <v>2</v>
      </c>
      <c r="E3" s="43"/>
      <c r="F3" s="42">
        <v>3</v>
      </c>
      <c r="G3" s="44"/>
      <c r="H3" s="42"/>
      <c r="I3" s="39"/>
      <c r="J3" s="39"/>
      <c r="K3" s="39"/>
      <c r="L3" s="39"/>
      <c r="M3" s="39"/>
      <c r="N3" s="39"/>
      <c r="O3" s="40"/>
    </row>
    <row r="4" spans="1:16" x14ac:dyDescent="0.25">
      <c r="A4" s="39" t="s">
        <v>33</v>
      </c>
      <c r="B4" s="45"/>
      <c r="C4" s="39">
        <v>100</v>
      </c>
      <c r="D4" s="39">
        <v>100</v>
      </c>
      <c r="E4" s="39"/>
      <c r="F4" s="46">
        <v>100</v>
      </c>
      <c r="G4" s="44"/>
      <c r="H4" s="47"/>
      <c r="I4" s="39"/>
      <c r="J4" s="40"/>
      <c r="K4" s="40"/>
      <c r="L4" s="39"/>
      <c r="M4" s="40"/>
      <c r="N4" s="40"/>
      <c r="O4" s="40"/>
      <c r="P4" s="40"/>
    </row>
    <row r="5" spans="1:16" x14ac:dyDescent="0.25">
      <c r="A5" s="39" t="s">
        <v>65</v>
      </c>
      <c r="B5" s="45"/>
      <c r="C5" s="48">
        <v>10000</v>
      </c>
      <c r="D5" s="48">
        <v>12000</v>
      </c>
      <c r="E5" s="39"/>
      <c r="F5" s="49">
        <v>14000</v>
      </c>
      <c r="G5" s="44"/>
      <c r="H5" s="42"/>
      <c r="I5" s="39"/>
      <c r="J5" s="40"/>
      <c r="K5" s="40"/>
      <c r="L5" s="39"/>
      <c r="M5" s="40"/>
      <c r="N5" s="40"/>
      <c r="O5" s="40"/>
      <c r="P5" s="40"/>
    </row>
    <row r="6" spans="1:16" x14ac:dyDescent="0.25">
      <c r="A6" s="39"/>
      <c r="B6" s="45"/>
      <c r="C6" s="45"/>
      <c r="D6" s="45"/>
      <c r="E6" s="45"/>
      <c r="F6" s="44"/>
      <c r="G6" s="44"/>
      <c r="H6" s="42"/>
      <c r="I6" s="39"/>
      <c r="J6" s="59" t="s">
        <v>66</v>
      </c>
      <c r="K6" s="59"/>
      <c r="L6" s="39"/>
      <c r="M6" s="59" t="s">
        <v>67</v>
      </c>
      <c r="N6" s="59"/>
      <c r="O6" s="40"/>
      <c r="P6" s="40" t="s">
        <v>62</v>
      </c>
    </row>
    <row r="7" spans="1:16" x14ac:dyDescent="0.25">
      <c r="A7" s="39" t="s">
        <v>1</v>
      </c>
      <c r="B7" s="48">
        <v>-1000000</v>
      </c>
      <c r="C7" s="48"/>
      <c r="D7" s="48"/>
      <c r="E7" s="48"/>
      <c r="F7" s="49"/>
      <c r="G7" s="49"/>
      <c r="H7" s="42"/>
      <c r="I7" s="39"/>
      <c r="J7" s="39" t="str">
        <f>A7</f>
        <v>Investering</v>
      </c>
      <c r="K7" s="39"/>
      <c r="L7" s="39"/>
      <c r="M7" s="39" t="str">
        <f t="shared" ref="M7:M17" si="0">A7</f>
        <v>Investering</v>
      </c>
      <c r="N7" s="48">
        <f t="shared" ref="N7:N15" si="1">D7</f>
        <v>0</v>
      </c>
      <c r="O7" s="39"/>
      <c r="P7" s="39"/>
    </row>
    <row r="8" spans="1:16" x14ac:dyDescent="0.25">
      <c r="A8" s="39" t="s">
        <v>6</v>
      </c>
      <c r="B8" s="48"/>
      <c r="C8" s="48">
        <f>C4*C5</f>
        <v>1000000</v>
      </c>
      <c r="D8" s="48">
        <f>C4*D5</f>
        <v>1200000</v>
      </c>
      <c r="E8" s="48"/>
      <c r="F8" s="49">
        <f>C4*F5</f>
        <v>1400000</v>
      </c>
      <c r="G8" s="49"/>
      <c r="H8" s="42"/>
      <c r="I8" s="39"/>
      <c r="J8" s="39" t="str">
        <f>A8</f>
        <v>Omsetning</v>
      </c>
      <c r="K8" s="48">
        <f>D8</f>
        <v>1200000</v>
      </c>
      <c r="L8" s="39"/>
      <c r="M8" s="39" t="str">
        <f t="shared" si="0"/>
        <v>Omsetning</v>
      </c>
      <c r="N8" s="48">
        <f t="shared" si="1"/>
        <v>1200000</v>
      </c>
      <c r="O8" s="39"/>
      <c r="P8" s="48"/>
    </row>
    <row r="9" spans="1:16" x14ac:dyDescent="0.25">
      <c r="A9" s="39" t="s">
        <v>3</v>
      </c>
      <c r="B9" s="48"/>
      <c r="C9" s="48">
        <f>C8*$H$9</f>
        <v>700000</v>
      </c>
      <c r="D9" s="48">
        <f>D8*$H$9</f>
        <v>840000</v>
      </c>
      <c r="E9" s="48" t="s">
        <v>68</v>
      </c>
      <c r="F9" s="49"/>
      <c r="G9" s="49"/>
      <c r="H9" s="47">
        <v>0.7</v>
      </c>
      <c r="I9" s="39"/>
      <c r="J9" s="39" t="str">
        <f t="shared" ref="J9:J15" si="2">A9</f>
        <v>Dekningsbidrag</v>
      </c>
      <c r="K9" s="48">
        <f>D9</f>
        <v>840000</v>
      </c>
      <c r="L9" s="39"/>
      <c r="M9" s="39" t="str">
        <f t="shared" si="0"/>
        <v>Dekningsbidrag</v>
      </c>
      <c r="N9" s="48">
        <f t="shared" si="1"/>
        <v>840000</v>
      </c>
      <c r="O9" s="39"/>
      <c r="P9" s="48"/>
    </row>
    <row r="10" spans="1:16" x14ac:dyDescent="0.25">
      <c r="A10" s="39" t="s">
        <v>69</v>
      </c>
      <c r="B10" s="48"/>
      <c r="C10" s="48">
        <v>-300000</v>
      </c>
      <c r="D10" s="48">
        <f>C10</f>
        <v>-300000</v>
      </c>
      <c r="E10" s="48"/>
      <c r="F10" s="49"/>
      <c r="G10" s="49"/>
      <c r="H10" s="42"/>
      <c r="I10" s="39"/>
      <c r="J10" s="39" t="str">
        <f t="shared" si="2"/>
        <v>Faste kostnader</v>
      </c>
      <c r="K10" s="48">
        <f>D10</f>
        <v>-300000</v>
      </c>
      <c r="L10" s="39"/>
      <c r="M10" s="39" t="str">
        <f t="shared" si="0"/>
        <v>Faste kostnader</v>
      </c>
      <c r="N10" s="48">
        <f t="shared" si="1"/>
        <v>-300000</v>
      </c>
      <c r="O10" s="39"/>
      <c r="P10" s="48"/>
    </row>
    <row r="11" spans="1:16" x14ac:dyDescent="0.25">
      <c r="A11" s="39" t="s">
        <v>70</v>
      </c>
      <c r="B11" s="48"/>
      <c r="C11" s="48">
        <f>B7*H11</f>
        <v>-200000</v>
      </c>
      <c r="D11" s="48">
        <f>(B7-C11)*H11</f>
        <v>-160000</v>
      </c>
      <c r="E11" s="48" t="s">
        <v>71</v>
      </c>
      <c r="F11" s="49"/>
      <c r="G11" s="49"/>
      <c r="H11" s="47">
        <v>0.2</v>
      </c>
      <c r="I11" s="39"/>
      <c r="J11" s="39" t="str">
        <f t="shared" si="2"/>
        <v>Avskrivninger</v>
      </c>
      <c r="K11" s="48"/>
      <c r="L11" s="39"/>
      <c r="M11" s="39" t="str">
        <f t="shared" si="0"/>
        <v>Avskrivninger</v>
      </c>
      <c r="N11" s="48">
        <f t="shared" si="1"/>
        <v>-160000</v>
      </c>
      <c r="O11" s="39"/>
      <c r="P11" s="48">
        <f>K11-N11</f>
        <v>160000</v>
      </c>
    </row>
    <row r="12" spans="1:16" x14ac:dyDescent="0.25">
      <c r="A12" s="43" t="s">
        <v>72</v>
      </c>
      <c r="B12" s="50"/>
      <c r="C12" s="50">
        <f>-B21*H12</f>
        <v>-42000</v>
      </c>
      <c r="D12" s="50">
        <f>-B23*H12</f>
        <v>-33600</v>
      </c>
      <c r="E12" s="48" t="s">
        <v>73</v>
      </c>
      <c r="F12" s="49"/>
      <c r="G12" s="49"/>
      <c r="H12" s="47">
        <v>0.06</v>
      </c>
      <c r="I12" s="39"/>
      <c r="J12" s="39" t="str">
        <f t="shared" si="2"/>
        <v>Renter</v>
      </c>
      <c r="K12" s="48">
        <f>D12</f>
        <v>-33600</v>
      </c>
      <c r="L12" s="39"/>
      <c r="M12" s="39" t="str">
        <f t="shared" si="0"/>
        <v>Renter</v>
      </c>
      <c r="N12" s="48">
        <f t="shared" si="1"/>
        <v>-33600</v>
      </c>
      <c r="O12" s="39"/>
      <c r="P12" s="48"/>
    </row>
    <row r="13" spans="1:16" x14ac:dyDescent="0.25">
      <c r="A13" s="39" t="s">
        <v>74</v>
      </c>
      <c r="B13" s="48"/>
      <c r="C13" s="48">
        <f>SUM(C9:C12)</f>
        <v>158000</v>
      </c>
      <c r="D13" s="48">
        <f>SUM(D9:D12)</f>
        <v>346400</v>
      </c>
      <c r="E13" s="48" t="s">
        <v>75</v>
      </c>
      <c r="F13" s="49"/>
      <c r="G13" s="49"/>
      <c r="H13" s="42"/>
      <c r="I13" s="39"/>
      <c r="J13" s="39" t="str">
        <f t="shared" si="2"/>
        <v>Skattbart overskudd</v>
      </c>
      <c r="K13" s="48"/>
      <c r="L13" s="39"/>
      <c r="M13" s="39" t="str">
        <f t="shared" si="0"/>
        <v>Skattbart overskudd</v>
      </c>
      <c r="N13" s="48">
        <f t="shared" si="1"/>
        <v>346400</v>
      </c>
      <c r="O13" s="39"/>
      <c r="P13" s="48"/>
    </row>
    <row r="14" spans="1:16" x14ac:dyDescent="0.25">
      <c r="A14" s="51" t="s">
        <v>76</v>
      </c>
      <c r="B14" s="48"/>
      <c r="C14" s="48">
        <f>-C13*$H$14</f>
        <v>-42660</v>
      </c>
      <c r="D14" s="48">
        <f>-D13*$H$14</f>
        <v>-93528</v>
      </c>
      <c r="E14" s="48" t="s">
        <v>77</v>
      </c>
      <c r="F14" s="49"/>
      <c r="G14" s="49"/>
      <c r="H14" s="47">
        <v>0.27</v>
      </c>
      <c r="I14" s="39"/>
      <c r="J14" s="43" t="str">
        <f t="shared" si="2"/>
        <v>Skatt</v>
      </c>
      <c r="K14" s="50">
        <f>D14</f>
        <v>-93528</v>
      </c>
      <c r="L14" s="42"/>
      <c r="M14" s="43" t="str">
        <f t="shared" si="0"/>
        <v>Skatt</v>
      </c>
      <c r="N14" s="50">
        <f t="shared" si="1"/>
        <v>-93528</v>
      </c>
      <c r="O14" s="39"/>
      <c r="P14" s="48"/>
    </row>
    <row r="15" spans="1:16" x14ac:dyDescent="0.25">
      <c r="A15" s="51" t="s">
        <v>78</v>
      </c>
      <c r="B15" s="48"/>
      <c r="C15" s="48">
        <f>C13+C14</f>
        <v>115340</v>
      </c>
      <c r="D15" s="48">
        <f>D13+D14</f>
        <v>252872</v>
      </c>
      <c r="E15" s="48" t="s">
        <v>79</v>
      </c>
      <c r="F15" s="49"/>
      <c r="G15" s="49"/>
      <c r="H15" s="47"/>
      <c r="I15" s="39"/>
      <c r="J15" s="39" t="str">
        <f t="shared" si="2"/>
        <v>Resultat etter skatt</v>
      </c>
      <c r="K15" s="48">
        <v>0</v>
      </c>
      <c r="L15" s="42"/>
      <c r="M15" s="39" t="str">
        <f t="shared" si="0"/>
        <v>Resultat etter skatt</v>
      </c>
      <c r="N15" s="48">
        <f t="shared" si="1"/>
        <v>252872</v>
      </c>
      <c r="O15" s="39"/>
      <c r="P15" s="48"/>
    </row>
    <row r="16" spans="1:16" x14ac:dyDescent="0.25">
      <c r="A16" s="51" t="s">
        <v>80</v>
      </c>
      <c r="B16" s="48">
        <v>700000</v>
      </c>
      <c r="C16" s="48">
        <f>B22</f>
        <v>-140000</v>
      </c>
      <c r="D16" s="48">
        <f>B22</f>
        <v>-140000</v>
      </c>
      <c r="E16" s="48" t="s">
        <v>81</v>
      </c>
      <c r="F16" s="49"/>
      <c r="G16" s="49"/>
      <c r="H16" s="42"/>
      <c r="I16" s="39"/>
      <c r="J16" s="39" t="str">
        <f>A16</f>
        <v>Lånebeløp/avdrag</v>
      </c>
      <c r="K16" s="48">
        <f>D16</f>
        <v>-140000</v>
      </c>
      <c r="L16" s="42"/>
      <c r="M16" s="39" t="str">
        <f t="shared" si="0"/>
        <v>Lånebeløp/avdrag</v>
      </c>
      <c r="N16" s="48"/>
      <c r="O16" s="39"/>
      <c r="P16" s="48">
        <f t="shared" ref="P16:P17" si="3">K16-N16</f>
        <v>-140000</v>
      </c>
    </row>
    <row r="17" spans="1:16" x14ac:dyDescent="0.25">
      <c r="A17" s="43" t="s">
        <v>82</v>
      </c>
      <c r="B17" s="50">
        <f>-H17*C8</f>
        <v>-150000</v>
      </c>
      <c r="C17" s="50">
        <f>(C8-D8)*$H$17</f>
        <v>-30000</v>
      </c>
      <c r="D17" s="50">
        <f>(D8-F8)*$H$17</f>
        <v>-30000</v>
      </c>
      <c r="E17" s="48" t="s">
        <v>83</v>
      </c>
      <c r="F17" s="49"/>
      <c r="G17" s="49"/>
      <c r="H17" s="47">
        <v>0.15</v>
      </c>
      <c r="I17" s="39"/>
      <c r="J17" s="43" t="str">
        <f>A17</f>
        <v>Endring arbeidskapital</v>
      </c>
      <c r="K17" s="50">
        <f>D17</f>
        <v>-30000</v>
      </c>
      <c r="L17" s="42"/>
      <c r="M17" s="43" t="str">
        <f t="shared" si="0"/>
        <v>Endring arbeidskapital</v>
      </c>
      <c r="N17" s="50"/>
      <c r="O17" s="42"/>
      <c r="P17" s="49">
        <f t="shared" si="3"/>
        <v>-30000</v>
      </c>
    </row>
    <row r="18" spans="1:16" x14ac:dyDescent="0.25">
      <c r="A18" s="60" t="s">
        <v>84</v>
      </c>
      <c r="B18" s="48"/>
      <c r="C18" s="48"/>
      <c r="D18" s="48"/>
      <c r="E18" s="48"/>
      <c r="F18" s="49"/>
      <c r="G18" s="49"/>
      <c r="H18" s="42"/>
      <c r="I18" s="39"/>
      <c r="J18" s="43" t="s">
        <v>85</v>
      </c>
      <c r="K18" s="50">
        <f>SUM(K9:K17)</f>
        <v>242872</v>
      </c>
      <c r="L18" s="42"/>
      <c r="M18" s="43" t="s">
        <v>78</v>
      </c>
      <c r="N18" s="50">
        <f>N15</f>
        <v>252872</v>
      </c>
      <c r="O18" s="42"/>
      <c r="P18" s="49">
        <f>SUM(P11:P17)</f>
        <v>-10000</v>
      </c>
    </row>
    <row r="19" spans="1:16" ht="15.75" thickBot="1" x14ac:dyDescent="0.3">
      <c r="A19" s="61"/>
      <c r="B19" s="52">
        <f>SUM(B7:B18)</f>
        <v>-450000</v>
      </c>
      <c r="C19" s="52">
        <f>C9+C10+C12+C14+C16+C17</f>
        <v>145340</v>
      </c>
      <c r="D19" s="52">
        <f>D9+D10+D12+D14+D16+D17</f>
        <v>242872</v>
      </c>
      <c r="E19" s="52" t="s">
        <v>86</v>
      </c>
      <c r="F19" s="49"/>
      <c r="G19" s="49"/>
      <c r="H19" s="42"/>
      <c r="I19" s="39"/>
      <c r="J19" s="39"/>
      <c r="K19" s="39"/>
      <c r="L19" s="42"/>
      <c r="M19" s="39"/>
      <c r="N19" s="39"/>
      <c r="O19" s="42"/>
      <c r="P19" s="42"/>
    </row>
    <row r="20" spans="1:16" ht="15.75" thickTop="1" x14ac:dyDescent="0.25">
      <c r="A20" s="39"/>
      <c r="B20" s="48"/>
      <c r="C20" s="48"/>
      <c r="D20" s="48"/>
      <c r="E20" s="48"/>
      <c r="F20" s="49"/>
      <c r="G20" s="49"/>
      <c r="H20" s="42"/>
      <c r="I20" s="39"/>
      <c r="J20" s="39" t="str">
        <f>M18</f>
        <v>Resultat etter skatt</v>
      </c>
      <c r="K20" s="48"/>
      <c r="L20" s="42"/>
      <c r="M20" s="48">
        <f>N18</f>
        <v>252872</v>
      </c>
      <c r="N20" s="39"/>
      <c r="O20" s="39"/>
      <c r="P20" s="39"/>
    </row>
    <row r="21" spans="1:16" x14ac:dyDescent="0.25">
      <c r="A21" s="39" t="s">
        <v>87</v>
      </c>
      <c r="B21" s="48">
        <v>700000</v>
      </c>
      <c r="C21" s="48"/>
      <c r="D21" s="48"/>
      <c r="E21" s="48"/>
      <c r="F21" s="49"/>
      <c r="G21" s="49"/>
      <c r="H21" s="42"/>
      <c r="I21" s="39"/>
      <c r="J21" s="48" t="str">
        <f>A11</f>
        <v>Avskrivninger</v>
      </c>
      <c r="K21" s="48">
        <f>-D11</f>
        <v>160000</v>
      </c>
      <c r="L21" s="42"/>
      <c r="M21" s="48"/>
      <c r="N21" s="48"/>
      <c r="O21" s="48"/>
      <c r="P21" s="39"/>
    </row>
    <row r="22" spans="1:16" x14ac:dyDescent="0.25">
      <c r="A22" s="39" t="s">
        <v>88</v>
      </c>
      <c r="B22" s="48">
        <f>-B21/C22</f>
        <v>-140000</v>
      </c>
      <c r="C22" s="53">
        <v>5</v>
      </c>
      <c r="D22" s="48" t="s">
        <v>89</v>
      </c>
      <c r="E22" s="48"/>
      <c r="F22" s="49"/>
      <c r="G22" s="49"/>
      <c r="H22" s="42"/>
      <c r="I22" s="39"/>
      <c r="J22" s="48" t="s">
        <v>88</v>
      </c>
      <c r="K22" s="48">
        <f>D16</f>
        <v>-140000</v>
      </c>
      <c r="L22" s="42"/>
      <c r="M22" s="51"/>
      <c r="N22" s="48"/>
      <c r="O22" s="39"/>
      <c r="P22" s="39"/>
    </row>
    <row r="23" spans="1:16" x14ac:dyDescent="0.25">
      <c r="A23" s="39"/>
      <c r="B23" s="48">
        <f>B21+B22</f>
        <v>560000</v>
      </c>
      <c r="C23" s="48"/>
      <c r="D23" s="48"/>
      <c r="E23" s="48"/>
      <c r="F23" s="49"/>
      <c r="G23" s="49"/>
      <c r="H23" s="42"/>
      <c r="I23" s="39"/>
      <c r="J23" s="50" t="str">
        <f>A17</f>
        <v>Endring arbeidskapital</v>
      </c>
      <c r="K23" s="50">
        <f>D17</f>
        <v>-30000</v>
      </c>
      <c r="L23" s="42"/>
      <c r="M23" s="50">
        <f>P18</f>
        <v>-10000</v>
      </c>
      <c r="N23" s="48"/>
      <c r="O23" s="39"/>
      <c r="P23" s="39"/>
    </row>
    <row r="24" spans="1:16" ht="15.75" thickBot="1" x14ac:dyDescent="0.3">
      <c r="A24" s="39"/>
      <c r="B24" s="48"/>
      <c r="C24" s="48"/>
      <c r="D24" s="48"/>
      <c r="E24" s="48"/>
      <c r="F24" s="49"/>
      <c r="G24" s="49"/>
      <c r="H24" s="42"/>
      <c r="I24" s="39"/>
      <c r="J24" s="54" t="str">
        <f>J18</f>
        <v>Kontantstrøm etter skatt</v>
      </c>
      <c r="K24" s="55"/>
      <c r="L24" s="42"/>
      <c r="M24" s="55">
        <f>K18</f>
        <v>242872</v>
      </c>
      <c r="N24" s="48"/>
      <c r="O24" s="39"/>
      <c r="P24" s="39"/>
    </row>
    <row r="25" spans="1:16" ht="15.75" thickTop="1" x14ac:dyDescent="0.25">
      <c r="L25" s="38"/>
    </row>
    <row r="26" spans="1:16" x14ac:dyDescent="0.25">
      <c r="C26" s="56"/>
      <c r="D26" s="56"/>
    </row>
    <row r="27" spans="1:16" x14ac:dyDescent="0.25">
      <c r="B27" s="56"/>
      <c r="C27" s="56"/>
      <c r="D27" s="56"/>
    </row>
    <row r="28" spans="1:16" x14ac:dyDescent="0.25">
      <c r="B28" s="56"/>
      <c r="C28" s="56"/>
      <c r="D28" s="56"/>
    </row>
    <row r="30" spans="1:16" x14ac:dyDescent="0.25">
      <c r="C30" s="56"/>
      <c r="D30" s="56"/>
    </row>
    <row r="31" spans="1:16" x14ac:dyDescent="0.25">
      <c r="C31" s="56"/>
      <c r="D31" s="56"/>
    </row>
    <row r="32" spans="1:16" x14ac:dyDescent="0.25">
      <c r="C32" s="56"/>
      <c r="D32" s="56"/>
    </row>
    <row r="33" spans="3:4" x14ac:dyDescent="0.25">
      <c r="C33" s="56"/>
      <c r="D33" s="56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Arbeidskapital AS ALU</vt:lpstr>
      <vt:lpstr>Spesiell prisstigning</vt:lpstr>
      <vt:lpstr>Resultat og likviditet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2015-11-08T09:40:09Z</dcterms:created>
  <dcterms:modified xsi:type="dcterms:W3CDTF">2015-12-08T07:51:17Z</dcterms:modified>
</cp:coreProperties>
</file>